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Eva\Desktop\pošta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Prehrada3 - Chata č.3-nát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'Prehrada3 - Chata č.3-nát...'!$C$122:$K$233</definedName>
    <definedName name="_xlnm.Print_Area" localSheetId="1">'Prehrada3 - Chata č.3-nát...'!$C$4:$J$76,'Prehrada3 - Chata č.3-nát...'!$C$82:$J$106,'Prehrada3 - Chata č.3-nát...'!$C$112:$K$233</definedName>
    <definedName name="_xlnm.Print_Titles" localSheetId="1">'Prehrada3 - Chata č.3-nát...'!$122:$122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233"/>
  <c r="BH233"/>
  <c r="BG233"/>
  <c r="BF233"/>
  <c r="T233"/>
  <c r="T232"/>
  <c r="T231"/>
  <c r="R233"/>
  <c r="R232"/>
  <c r="R231"/>
  <c r="P233"/>
  <c r="P232"/>
  <c r="P231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02"/>
  <c r="BH202"/>
  <c r="BG202"/>
  <c r="BF202"/>
  <c r="T202"/>
  <c r="R202"/>
  <c r="P202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6"/>
  <c r="BH176"/>
  <c r="BG176"/>
  <c r="BF176"/>
  <c r="T176"/>
  <c r="R176"/>
  <c r="P176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T158"/>
  <c r="R159"/>
  <c r="R158"/>
  <c r="P159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J120"/>
  <c r="J119"/>
  <c r="F119"/>
  <c r="F117"/>
  <c r="E115"/>
  <c r="J90"/>
  <c r="J89"/>
  <c r="F89"/>
  <c r="F87"/>
  <c r="E85"/>
  <c r="J16"/>
  <c r="E16"/>
  <c r="F120"/>
  <c r="J15"/>
  <c r="J10"/>
  <c r="J87"/>
  <c i="1" r="L90"/>
  <c r="AM90"/>
  <c r="AM89"/>
  <c r="L89"/>
  <c r="AM87"/>
  <c r="L87"/>
  <c r="L85"/>
  <c r="L84"/>
  <c i="2" r="BK221"/>
  <c r="BK188"/>
  <c r="J179"/>
  <c r="J149"/>
  <c r="J143"/>
  <c r="J188"/>
  <c r="J169"/>
  <c r="BK159"/>
  <c r="J221"/>
  <c r="BK202"/>
  <c r="J190"/>
  <c r="J202"/>
  <c r="BK141"/>
  <c r="BK190"/>
  <c r="BK157"/>
  <c r="BK166"/>
  <c r="BK128"/>
  <c r="J145"/>
  <c r="BK164"/>
  <c r="BK154"/>
  <c r="BK133"/>
  <c r="J126"/>
  <c r="BK222"/>
  <c r="BK195"/>
  <c r="J180"/>
  <c r="J148"/>
  <c r="BK130"/>
  <c r="J228"/>
  <c r="J213"/>
  <c r="J153"/>
  <c r="BK213"/>
  <c r="BK193"/>
  <c r="J220"/>
  <c r="BK180"/>
  <c r="BK155"/>
  <c r="J189"/>
  <c r="J154"/>
  <c r="J136"/>
  <c r="BK136"/>
  <c r="J172"/>
  <c r="J128"/>
  <c r="J159"/>
  <c r="BK134"/>
  <c r="J129"/>
  <c r="J193"/>
  <c r="BK129"/>
  <c r="J176"/>
  <c r="BK212"/>
  <c r="BK219"/>
  <c r="BK191"/>
  <c r="BK148"/>
  <c r="J134"/>
  <c r="BK170"/>
  <c r="BK162"/>
  <c r="J230"/>
  <c r="BK153"/>
  <c r="BK126"/>
  <c r="BK172"/>
  <c r="J222"/>
  <c r="J191"/>
  <c r="BK179"/>
  <c r="J151"/>
  <c r="BK182"/>
  <c r="BK143"/>
  <c r="BK149"/>
  <c r="J130"/>
  <c r="J212"/>
  <c r="J133"/>
  <c r="J226"/>
  <c r="J233"/>
  <c r="BK169"/>
  <c r="J182"/>
  <c r="BK139"/>
  <c r="J155"/>
  <c r="BK168"/>
  <c r="J141"/>
  <c r="BK176"/>
  <c r="J181"/>
  <c r="BK230"/>
  <c r="J166"/>
  <c r="J157"/>
  <c r="J162"/>
  <c r="J139"/>
  <c r="J170"/>
  <c r="BK140"/>
  <c i="1" r="AS94"/>
  <c i="2" r="BK228"/>
  <c r="J211"/>
  <c r="BK181"/>
  <c r="BK151"/>
  <c r="BK145"/>
  <c r="BK233"/>
  <c r="BK211"/>
  <c r="J164"/>
  <c r="BK220"/>
  <c r="J195"/>
  <c r="BK226"/>
  <c r="J219"/>
  <c r="J168"/>
  <c r="J140"/>
  <c r="BK189"/>
  <c l="1" r="P125"/>
  <c r="BK138"/>
  <c r="J138"/>
  <c r="J97"/>
  <c r="R138"/>
  <c r="P142"/>
  <c r="BK152"/>
  <c r="J152"/>
  <c r="J99"/>
  <c r="T152"/>
  <c r="R161"/>
  <c r="BK125"/>
  <c r="J125"/>
  <c r="J96"/>
  <c r="R125"/>
  <c r="P138"/>
  <c r="BK142"/>
  <c r="J142"/>
  <c r="J98"/>
  <c r="R142"/>
  <c r="P152"/>
  <c r="BK171"/>
  <c r="J171"/>
  <c r="J103"/>
  <c r="P171"/>
  <c r="T125"/>
  <c r="T124"/>
  <c r="T138"/>
  <c r="T142"/>
  <c r="R152"/>
  <c r="BK161"/>
  <c r="J161"/>
  <c r="J102"/>
  <c r="P161"/>
  <c r="P160"/>
  <c r="T161"/>
  <c r="R171"/>
  <c r="T171"/>
  <c r="BK158"/>
  <c r="J158"/>
  <c r="J100"/>
  <c r="BK232"/>
  <c r="J232"/>
  <c r="J105"/>
  <c r="F90"/>
  <c r="BE128"/>
  <c r="BE130"/>
  <c r="BE136"/>
  <c r="BE126"/>
  <c r="BE140"/>
  <c r="BE141"/>
  <c r="BE154"/>
  <c r="J117"/>
  <c r="BE129"/>
  <c r="BE143"/>
  <c r="BE155"/>
  <c r="BE168"/>
  <c r="BE180"/>
  <c r="BE190"/>
  <c r="BE193"/>
  <c r="BE133"/>
  <c r="BE149"/>
  <c r="BE164"/>
  <c r="BE182"/>
  <c r="BE188"/>
  <c r="BE195"/>
  <c r="BE220"/>
  <c r="BE228"/>
  <c r="BE145"/>
  <c r="BE166"/>
  <c r="BE181"/>
  <c r="BE159"/>
  <c r="BE189"/>
  <c r="BE211"/>
  <c r="BE213"/>
  <c r="BE219"/>
  <c r="BE221"/>
  <c r="BE226"/>
  <c r="BE151"/>
  <c r="BE157"/>
  <c r="BE169"/>
  <c r="BE170"/>
  <c r="BE191"/>
  <c r="BE134"/>
  <c r="BE139"/>
  <c r="BE148"/>
  <c r="BE153"/>
  <c r="BE162"/>
  <c r="BE172"/>
  <c r="BE176"/>
  <c r="BE179"/>
  <c r="BE202"/>
  <c r="BE212"/>
  <c r="BE222"/>
  <c r="BE230"/>
  <c r="BE233"/>
  <c r="F33"/>
  <c i="1" r="BB95"/>
  <c r="BB94"/>
  <c r="W31"/>
  <c i="2" r="F34"/>
  <c i="1" r="BC95"/>
  <c r="BC94"/>
  <c r="W32"/>
  <c i="2" r="F32"/>
  <c i="1" r="BA95"/>
  <c r="BA94"/>
  <c r="AW94"/>
  <c r="AK30"/>
  <c i="2" r="J32"/>
  <c i="1" r="AW95"/>
  <c i="2" r="F35"/>
  <c i="1" r="BD95"/>
  <c r="BD94"/>
  <c r="W33"/>
  <c i="2" l="1" r="T160"/>
  <c r="T123"/>
  <c r="R124"/>
  <c r="R123"/>
  <c r="R160"/>
  <c r="P124"/>
  <c r="P123"/>
  <c i="1" r="AU95"/>
  <c i="2" r="BK160"/>
  <c r="J160"/>
  <c r="J101"/>
  <c r="BK124"/>
  <c r="BK231"/>
  <c r="J231"/>
  <c r="J104"/>
  <c i="1" r="AU94"/>
  <c i="2" r="J31"/>
  <c i="1" r="AV95"/>
  <c r="AT95"/>
  <c r="W30"/>
  <c r="AX94"/>
  <c r="AY94"/>
  <c i="2" r="F31"/>
  <c i="1" r="AZ95"/>
  <c r="AZ94"/>
  <c r="W29"/>
  <c i="2" l="1" r="BK123"/>
  <c r="J123"/>
  <c r="J94"/>
  <c r="J124"/>
  <c r="J95"/>
  <c i="1" r="AV94"/>
  <c r="AK29"/>
  <c i="2" l="1" r="J28"/>
  <c i="1" r="AG95"/>
  <c r="AG94"/>
  <c r="AK26"/>
  <c r="AT94"/>
  <c r="AN94"/>
  <c i="2" l="1" r="J37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<sst xmlns="http://schemas.openxmlformats.org/spreadsheetml/2006/main">
  <si>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</si>
  <si>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</si>
  <si>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</si>
  <si>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</si>
  <si>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</si>
  <si>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{ce612acb-7a7b-42d0-b356-3a2c15f2a9cb}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</si>
  <si>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</si>
  <si>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</si>
  <si>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</si>
  <si>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</si>
  <si>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</si>
  <si>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</si>
  <si>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</si>
  <si>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</si>
  <si>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Prehrada3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</si>
  <si>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</si>
  <si>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</si>
  <si>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Chata č.3-nátěr rekreační chaty+místnost vodohospodářství</t>
  </si>
  <si>
    <t>KSO:</t>
  </si>
  <si>
    <t>CC-CZ:</t>
  </si>
  <si>
    <t>Místo:</t>
  </si>
  <si>
    <t>Brněnská přehrada-Rakovec</t>
  </si>
  <si>
    <t>Datum:</t>
  </si>
  <si>
    <t>6. 3. 2025</t>
  </si>
  <si>
    <t>Zadavatel:</t>
  </si>
  <si>
    <t>IČ:</t>
  </si>
  <si>
    <t>MmBrna, OSM, Husova 3, Brno</t>
  </si>
  <si>
    <t>DIČ:</t>
  </si>
  <si>
    <t>Uchazeč:</t>
  </si>
  <si>
    <t>Vyplň údaj</t>
  </si>
  <si>
    <t>Projektant:</t>
  </si>
  <si>
    <t>Radka Volková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</si>
  <si>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</si>
  <si>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</si>
  <si>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</si>
  <si>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</si>
  <si>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</si>
  <si>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</si>
  <si>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</si>
  <si>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</si>
  <si>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</si>
  <si>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</si>
  <si>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</si>
  <si>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</si>
  <si>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</si>
  <si>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</si>
  <si>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</si>
  <si>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</si>
  <si>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</si>
  <si>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</si>
  <si>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</si>
  <si>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</si>
  <si>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</si>
  <si>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</si>
  <si>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</si>
  <si>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</si>
  <si>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</si>
  <si>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</si>
  <si>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</si>
  <si>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</si>
  <si>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</si>
  <si>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</si>
  <si>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</si>
  <si>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</si>
  <si>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</si>
  <si>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</si>
  <si>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</si>
  <si>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</si>
  <si>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</si>
  <si>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</si>
  <si>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</si>
  <si>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</si>
  <si>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</si>
  <si>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</si>
  <si>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</si>
  <si>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</si>
  <si>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</si>
  <si>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</si>
  <si>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</si>
  <si>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</si>
  <si>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</si>
  <si>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</si>
  <si>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</si>
  <si>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</si>
  <si>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</si>
  <si>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</si>
  <si>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</si>
  <si>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</si>
  <si>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</si>
  <si>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</si>
  <si>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</si>
  <si>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</si>
  <si>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</si>
  <si>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</si>
  <si>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</si>
  <si>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</si>
  <si>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764 - Konstrukce klempířské</t>
  </si>
  <si>
    <t xml:space="preserve">    783 - Dokončovací práce - nátěry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</si>
  <si>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</si>
  <si>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</si>
  <si>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</si>
  <si>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</si>
  <si>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</si>
  <si>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</si>
  <si>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</si>
  <si>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</si>
  <si>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</si>
  <si>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</si>
  <si>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</si>
  <si>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</si>
  <si>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</si>
  <si>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</si>
  <si>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</si>
  <si>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</si>
  <si>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</si>
  <si>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</si>
  <si>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</si>
  <si>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</si>
  <si>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122211101</t>
  </si>
  <si>
    <t>Odkopávky a prokopávky v hornině třídy těžitelnosti I, skupiny 3 ručně</t>
  </si>
  <si>
    <t>m3</t>
  </si>
  <si>
    <t>CS ÚRS 2025 01</t>
  </si>
  <si>
    <t>4</t>
  </si>
  <si>
    <t>-12178850</t>
  </si>
  <si>
    <t>VV</t>
  </si>
  <si>
    <t>7,5*0,6*2</t>
  </si>
  <si>
    <t>162211311</t>
  </si>
  <si>
    <t>Vodorovné přemístění výkopku z horniny třídy těžitelnosti I skupiny 1 až 3 stavebním kolečkem do 10 m</t>
  </si>
  <si>
    <t>-1657120307</t>
  </si>
  <si>
    <t>3</t>
  </si>
  <si>
    <t>162751117</t>
  </si>
  <si>
    <t>Vodorovné přemístění přes 9 000 do 10000 m výkopku/sypaniny z horniny třídy těžitelnosti I skupiny 1 až 3</t>
  </si>
  <si>
    <t>-1144258408</t>
  </si>
  <si>
    <t>162751119</t>
  </si>
  <si>
    <t>Příplatek k vodorovnému přemístění výkopku/sypaniny z horniny třídy těžitelnosti I skupiny 1 až 3 ZKD 1000 m přes 10000 m</t>
  </si>
  <si>
    <t>675123434</t>
  </si>
  <si>
    <t>4*9 'Přepočtené koeficientem množství</t>
  </si>
  <si>
    <t>5</t>
  </si>
  <si>
    <t>171111103</t>
  </si>
  <si>
    <t>Uložení sypaniny kolem chaty-srovnání zhutněných ručně</t>
  </si>
  <si>
    <t>-2120472120</t>
  </si>
  <si>
    <t>6</t>
  </si>
  <si>
    <t>171201231</t>
  </si>
  <si>
    <t>Poplatek za uložení zeminy a kamení na recyklační skládce,listí,.. (skládkovné) kód odpadu 17 05 04</t>
  </si>
  <si>
    <t>t</t>
  </si>
  <si>
    <t>2026655650</t>
  </si>
  <si>
    <t>4*1,8</t>
  </si>
  <si>
    <t>7</t>
  </si>
  <si>
    <t>181912112</t>
  </si>
  <si>
    <t>Úprava pláně kolem chaty se zhutněním ručně</t>
  </si>
  <si>
    <t>m2</t>
  </si>
  <si>
    <t>895458044</t>
  </si>
  <si>
    <t>(7,4*2+6,8)*2</t>
  </si>
  <si>
    <t>Úpravy povrchů, podlahy a osazování výplní</t>
  </si>
  <si>
    <t>8</t>
  </si>
  <si>
    <t>622335101</t>
  </si>
  <si>
    <t>Oprava cementové hladké omítky vnějších stěn v rozsahu do 10 %</t>
  </si>
  <si>
    <t>1205322792</t>
  </si>
  <si>
    <t>9</t>
  </si>
  <si>
    <t>637111113</t>
  </si>
  <si>
    <t>Okapový chodník ze štěrkopísku tl 200 mm s udusáním</t>
  </si>
  <si>
    <t>539563087</t>
  </si>
  <si>
    <t>10</t>
  </si>
  <si>
    <t>637211124</t>
  </si>
  <si>
    <t>Okapový chodník z betonových dlaždic tl 50 mm kladených do písku se zalitím spár MC-35%</t>
  </si>
  <si>
    <t>-1739707805</t>
  </si>
  <si>
    <t>Ostatní konstrukce a práce, bourání</t>
  </si>
  <si>
    <t>11</t>
  </si>
  <si>
    <t>941111121</t>
  </si>
  <si>
    <t>Montáž lešení řadového trubkového lehkého s podlahami zatížení do 200 kg/m2 š od 0,9 do 1,2 m v do 10 m</t>
  </si>
  <si>
    <t>1128552938</t>
  </si>
  <si>
    <t>(6,8+3,0)*4,8+9,8*4,0+8*6+7,4*6,6</t>
  </si>
  <si>
    <t>941111221</t>
  </si>
  <si>
    <t>Příplatek k lešení řadovému trubkovému lehkému s podlahami do 200 kg/m2 š od 0,9 do 1,2 m v 10 m za každý den použití</t>
  </si>
  <si>
    <t>29172877</t>
  </si>
  <si>
    <t>183,08</t>
  </si>
  <si>
    <t>183,08*30 'Přepočtené koeficientem množství</t>
  </si>
  <si>
    <t>13</t>
  </si>
  <si>
    <t>941111821</t>
  </si>
  <si>
    <t>Demontáž lešení řadového trubkového lehkého s podlahami zatížení do 200 kg/m2 š od 0,9 do 1,2 m v do 10 m</t>
  </si>
  <si>
    <t>-1920380720</t>
  </si>
  <si>
    <t>14</t>
  </si>
  <si>
    <t>941-pc 1</t>
  </si>
  <si>
    <t>Vyčištění kolem objektu po zkončení prací</t>
  </si>
  <si>
    <t>sada</t>
  </si>
  <si>
    <t>2118567112</t>
  </si>
  <si>
    <t>15</t>
  </si>
  <si>
    <t>965081333</t>
  </si>
  <si>
    <t>Rozebrání poškozeného okapového chodníku</t>
  </si>
  <si>
    <t>1250348945</t>
  </si>
  <si>
    <t>997</t>
  </si>
  <si>
    <t>Doprava suti a vybouraných hmot</t>
  </si>
  <si>
    <t>16</t>
  </si>
  <si>
    <t>997013151</t>
  </si>
  <si>
    <t>Vnitrostaveništní doprava suti a vybouraných hmot pro budovy v do 6 m s omezením mechanizace</t>
  </si>
  <si>
    <t>-2081710641</t>
  </si>
  <si>
    <t>17</t>
  </si>
  <si>
    <t>997013501</t>
  </si>
  <si>
    <t>Odvoz suti a vybouraných hmot na skládku nebo meziskládku do 1 km se složením</t>
  </si>
  <si>
    <t>1375565405</t>
  </si>
  <si>
    <t>18</t>
  </si>
  <si>
    <t>997013511</t>
  </si>
  <si>
    <t>Odvoz suti a vybouraných hmot z meziskládky na skládku do 1 km s naložením a se složením</t>
  </si>
  <si>
    <t>1641257929</t>
  </si>
  <si>
    <t>0,57*19 'Přepočtené koeficientem množství</t>
  </si>
  <si>
    <t>19</t>
  </si>
  <si>
    <t>997013601</t>
  </si>
  <si>
    <t>Poplatek za uložení na skládce (skládkovné) stavebního odpadu betonového kód odpadu 17 01 01</t>
  </si>
  <si>
    <t>-1725438692</t>
  </si>
  <si>
    <t>998</t>
  </si>
  <si>
    <t>Přesun hmot</t>
  </si>
  <si>
    <t>20</t>
  </si>
  <si>
    <t>998018001</t>
  </si>
  <si>
    <t>Přesun hmot pro budovy ruční pro budovy v do 6 m</t>
  </si>
  <si>
    <t>-533384096</t>
  </si>
  <si>
    <t>PSV</t>
  </si>
  <si>
    <t>Práce a dodávky PSV</t>
  </si>
  <si>
    <t>764</t>
  </si>
  <si>
    <t>Konstrukce klempířské</t>
  </si>
  <si>
    <t>764004801</t>
  </si>
  <si>
    <t>Demontáž podokapního žlabu do suti</t>
  </si>
  <si>
    <t>m</t>
  </si>
  <si>
    <t>-1421195017</t>
  </si>
  <si>
    <t>6,8*2</t>
  </si>
  <si>
    <t>22</t>
  </si>
  <si>
    <t>764004861</t>
  </si>
  <si>
    <t>Demontáž svodu do suti</t>
  </si>
  <si>
    <t>-98888841</t>
  </si>
  <si>
    <t>5,5+4,5</t>
  </si>
  <si>
    <t>23</t>
  </si>
  <si>
    <t>764511602</t>
  </si>
  <si>
    <t>Žlab podokapní půlkruhový z Pz s povrchovou úpravou rš 330 mm</t>
  </si>
  <si>
    <t>-2084096436</t>
  </si>
  <si>
    <t>24</t>
  </si>
  <si>
    <t>764511642</t>
  </si>
  <si>
    <t>Kotlík oválný (trychtýřový) pro podokapní žlaby z Pz s povrchovou úpravou 330/100 mm</t>
  </si>
  <si>
    <t>kus</t>
  </si>
  <si>
    <t>329685098</t>
  </si>
  <si>
    <t>25</t>
  </si>
  <si>
    <t>764518622</t>
  </si>
  <si>
    <t>Svody kruhové včetně objímek, kolen, odskoků z Pz s povrchovou úpravou průměru 100 mm</t>
  </si>
  <si>
    <t>1705297432</t>
  </si>
  <si>
    <t>26</t>
  </si>
  <si>
    <t>998764211</t>
  </si>
  <si>
    <t>Přesun hmot procentní pro konstrukce klempířské s omezením mechanizace v objektech v do 6 m</t>
  </si>
  <si>
    <t>%</t>
  </si>
  <si>
    <t>-303077013</t>
  </si>
  <si>
    <t>783</t>
  </si>
  <si>
    <t>Dokončovací práce - nátěry</t>
  </si>
  <si>
    <t>27</t>
  </si>
  <si>
    <t>783306811</t>
  </si>
  <si>
    <t>Odstranění nátěru ze zámečnických konstrukcí oškrábáním</t>
  </si>
  <si>
    <t>1195451149</t>
  </si>
  <si>
    <t>"mříž"1,2*2,4+"zábradlí"4,1*1,1</t>
  </si>
  <si>
    <t>0,9*1,4*2+(0,9+1,4*2)*0,2</t>
  </si>
  <si>
    <t>Součet</t>
  </si>
  <si>
    <t>28</t>
  </si>
  <si>
    <t>783322101</t>
  </si>
  <si>
    <t>Tmelení včetně přebroušení zámečnických konstrukcí disperzním tmelem</t>
  </si>
  <si>
    <t>-1398721944</t>
  </si>
  <si>
    <t>29</t>
  </si>
  <si>
    <t>783314201</t>
  </si>
  <si>
    <t>Základní antikorozní jednonásobný syntetický standardní nátěr zámečnických konstrukcí</t>
  </si>
  <si>
    <t>731997791</t>
  </si>
  <si>
    <t>30</t>
  </si>
  <si>
    <t>783315101</t>
  </si>
  <si>
    <t>Mezinátěr jednonásobný syntetický standardní zámečnických konstrukcí</t>
  </si>
  <si>
    <t>364893872</t>
  </si>
  <si>
    <t>31</t>
  </si>
  <si>
    <t>783317101</t>
  </si>
  <si>
    <t>Krycí jednonásobný syntetický standardní nátěr zámečnických konstrukcí</t>
  </si>
  <si>
    <t>-1030955618</t>
  </si>
  <si>
    <t>32</t>
  </si>
  <si>
    <t>783406801</t>
  </si>
  <si>
    <t>Odstranění nátěrů z klempířských konstrukcí obroušením</t>
  </si>
  <si>
    <t>1398874878</t>
  </si>
  <si>
    <t>"střecha"(6,35+4,1)*7,5*1,04</t>
  </si>
  <si>
    <t>0,25*7*2"haky"+"komin"(0,75+0,5)*2*0,4+"lišty"(7,4*2+3,5*2+6,8*3+5,6)*0,35</t>
  </si>
  <si>
    <t>"u oken"0,9*2*7*0,35+"kryt nad komínem"(0,8+0,5)*2*0,5+"snih"7*0,25*2</t>
  </si>
  <si>
    <t>"vodoh."4,0*3,6</t>
  </si>
  <si>
    <t>33</t>
  </si>
  <si>
    <t>783414201</t>
  </si>
  <si>
    <t>Základní antikorozní jednonásobný syntetický nátěr klempířských konstrukcí</t>
  </si>
  <si>
    <t>169934736</t>
  </si>
  <si>
    <t>34</t>
  </si>
  <si>
    <t>783415101</t>
  </si>
  <si>
    <t>Mezinátěr syntetický jednonásobný mezinátěr klempířských konstrukcí</t>
  </si>
  <si>
    <t>2002369583</t>
  </si>
  <si>
    <t>35</t>
  </si>
  <si>
    <t>783417101</t>
  </si>
  <si>
    <t>Krycí jednonásobný syntetický nátěr klempířských konstrukcí</t>
  </si>
  <si>
    <t>-279710608</t>
  </si>
  <si>
    <t>36</t>
  </si>
  <si>
    <t>783491011</t>
  </si>
  <si>
    <t>Příplatek k cenám provedení dvojnásobného nátěru klempířských kcí za sklon přes 10 do 30°</t>
  </si>
  <si>
    <t>-286485055</t>
  </si>
  <si>
    <t>"střecha"(4,1)*7,5*1,04</t>
  </si>
  <si>
    <t>37</t>
  </si>
  <si>
    <t>783491013</t>
  </si>
  <si>
    <t>Příplatek k cenám provedení dvojnásobného nátěru klempířských kcí za sklon přes 30 do 60°</t>
  </si>
  <si>
    <t>-1617267737</t>
  </si>
  <si>
    <t>"střecha"(6,35)*7,5*1,04+4*3,6</t>
  </si>
  <si>
    <t>38</t>
  </si>
  <si>
    <t>783801503</t>
  </si>
  <si>
    <t>Omytí omítek tlakovou vodou před provedením nátěru</t>
  </si>
  <si>
    <t>1261093048</t>
  </si>
  <si>
    <t>"2 boky"7,38*(2,55+2,9)*0,5+3,7*3,9*0,5+3,7*3,0</t>
  </si>
  <si>
    <t>7,38*(4,0+2,7)*0,5+3,7*3,9*0,5+3,7*3,0</t>
  </si>
  <si>
    <t>"čela"6,8*4,8+0,93*2*2,4+6,8*4,0</t>
  </si>
  <si>
    <t>"střecha"6,8*(6,35+4,1)</t>
  </si>
  <si>
    <t>"vodohosp"4*3,6+3,0*3,52+3,0*2*2,8+4,0*1,5+0,3*1,5*2</t>
  </si>
  <si>
    <t>39</t>
  </si>
  <si>
    <t>783201201</t>
  </si>
  <si>
    <t>Obroušení tesařských konstrukcí před provedením nátěru</t>
  </si>
  <si>
    <t>-370501674</t>
  </si>
  <si>
    <t>"2-štíty-okenice oken,dveří"0,9*0,6*2*3+0,9*1,2*3*3+1,5*2,2*3+0,9*2,2*3</t>
  </si>
  <si>
    <t>"2-štíty"3,7*3,9*0,5+3,7*3,0-0,9*1,2+"u okapu"(6,35+4,1)*0,5</t>
  </si>
  <si>
    <t>3,7*3,9*0,5+3,7*3,0-0,9*1,2+1,2*5,0+1,2*1,4+1,2*3,0-0,8*2,1+(6,35+4,1)*0,5</t>
  </si>
  <si>
    <t>"zábradli"4,5*1,2*2+"podlaha"4,11*1,2*2</t>
  </si>
  <si>
    <t>"čelní-okenice oken"0,9*0,6*3+0,9*1,2*3+0,9*2,1*2+"u okapu"7*0,5*2+"obkl"6,8*2,1</t>
  </si>
  <si>
    <t>"vodoh"3,0*3,52-0,8*2,0+0,9*2,1*2+5*0,2+3,0*2,8*2</t>
  </si>
  <si>
    <t>(0,06+0,18)*2*3*2,0+(0,06+0,18)*2*2*3,9+(0,06+0,18)*2*6,0+1</t>
  </si>
  <si>
    <t>40</t>
  </si>
  <si>
    <t>783213111</t>
  </si>
  <si>
    <t>Napouštěcí jednonásobný syntetický biocidní nátěr tesařských konstrukcí zabudovaných do konstrukce</t>
  </si>
  <si>
    <t>1261415075</t>
  </si>
  <si>
    <t>41</t>
  </si>
  <si>
    <t>783218111</t>
  </si>
  <si>
    <t>Lazurovací dvojnásobný syntetický nátěr tesařských konstrukcí</t>
  </si>
  <si>
    <t>2009636796</t>
  </si>
  <si>
    <t>42</t>
  </si>
  <si>
    <t>783801221</t>
  </si>
  <si>
    <t xml:space="preserve">Očištění 1x nátěrem biocidním přípravkem s okartáčováním hladkých  povrchů z desek-stěn</t>
  </si>
  <si>
    <t>-1442643137</t>
  </si>
  <si>
    <t>"2-boky"7,4*2,4-0,9*0,6*2+7,4*2,4-0,9*1,2-1,4*2,1+1,036+1,2*2,4*2</t>
  </si>
  <si>
    <t>"čela"6,8*2,4-0,9*0,6+0,93*2*2,4-0,8*2,0+6,8*2,4-0,9*1,2</t>
  </si>
  <si>
    <t>"komin"(0,45+0,75)*2*0,75</t>
  </si>
  <si>
    <t>"ostěni"(0,9+0,6*2)*0,25*3+(0,9+1,2*2)*0,25*2</t>
  </si>
  <si>
    <t>43</t>
  </si>
  <si>
    <t>783823135</t>
  </si>
  <si>
    <t>Penetrační silikonový nátěr hladkých stěn</t>
  </si>
  <si>
    <t>717688422</t>
  </si>
  <si>
    <t>44</t>
  </si>
  <si>
    <t>783826615</t>
  </si>
  <si>
    <t>Hydrofobizační transparentní silikonový nátěr omítek stupně členitosti 1 a 2-stěn</t>
  </si>
  <si>
    <t>27924085</t>
  </si>
  <si>
    <t>45</t>
  </si>
  <si>
    <t>783827125</t>
  </si>
  <si>
    <t>Krycí jednonásobný silikonový nátěr omítek stupně členitosti 1 a 2-stěn</t>
  </si>
  <si>
    <t>510662355</t>
  </si>
  <si>
    <t>46</t>
  </si>
  <si>
    <t>783801281</t>
  </si>
  <si>
    <t>Očištění 1x nátěrem biocidním přípravkem a okartáčováním hrubých betonů -sokl</t>
  </si>
  <si>
    <t>1151102342</t>
  </si>
  <si>
    <t>"2-bok"7,4*(1,6)*0,5*2"celo"+6,8*1,6-0,9*1,4</t>
  </si>
  <si>
    <t>"vodohosp"4,0*1,5+0,3*1,5*2</t>
  </si>
  <si>
    <t>47</t>
  </si>
  <si>
    <t>783813101</t>
  </si>
  <si>
    <t>Penetrační syntetický nátěr hladkých betonových povrchů</t>
  </si>
  <si>
    <t>-248006250</t>
  </si>
  <si>
    <t>28,36</t>
  </si>
  <si>
    <t>48</t>
  </si>
  <si>
    <t>783826605</t>
  </si>
  <si>
    <t>Hydrofobizační transparentní silikonový nátěr hladkých betonových povrchů</t>
  </si>
  <si>
    <t>1346036993</t>
  </si>
  <si>
    <t>49</t>
  </si>
  <si>
    <t>783827105</t>
  </si>
  <si>
    <t>Krycí jednonásobný silikonový nátěr hladkých betonových povrchů</t>
  </si>
  <si>
    <t>139352123</t>
  </si>
  <si>
    <t>VRN</t>
  </si>
  <si>
    <t>Vedlejší rozpočtové náklady</t>
  </si>
  <si>
    <t>VRN3</t>
  </si>
  <si>
    <t>Zařízení staveniště</t>
  </si>
  <si>
    <t>50</t>
  </si>
  <si>
    <t>030001000</t>
  </si>
  <si>
    <t>Zařízení staveniště 3%</t>
  </si>
  <si>
    <t>1024</t>
  </si>
  <si>
    <t>-1069501117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</si>
</sst>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5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38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39</v>
      </c>
      <c r="E29" s="46"/>
      <c r="F29" s="31" t="s">
        <v>40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41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43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48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49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50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51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50</v>
      </c>
      <c r="AI60" s="41"/>
      <c r="AJ60" s="41"/>
      <c r="AK60" s="41"/>
      <c r="AL60" s="41"/>
      <c r="AM60" s="63" t="s">
        <v>51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52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53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50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51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50</v>
      </c>
      <c r="AI75" s="41"/>
      <c r="AJ75" s="41"/>
      <c r="AK75" s="41"/>
      <c r="AL75" s="41"/>
      <c r="AM75" s="63" t="s">
        <v>51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54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Prehrada3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Chata č.3-nátěr rekreační chaty+místnost vodohospodářství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Brněnská přehrada-Rakovec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6. 3. 2025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MmBrna, OSM, Husova 3, Brno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Radka Volková</v>
      </c>
      <c r="AN89" s="70"/>
      <c r="AO89" s="70"/>
      <c r="AP89" s="70"/>
      <c r="AQ89" s="39"/>
      <c r="AR89" s="43"/>
      <c r="AS89" s="80" t="s">
        <v>55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>Radka Volková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56</v>
      </c>
      <c r="D92" s="93"/>
      <c r="E92" s="93"/>
      <c r="F92" s="93"/>
      <c r="G92" s="93"/>
      <c r="H92" s="94"/>
      <c r="I92" s="95" t="s">
        <v>57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58</v>
      </c>
      <c r="AH92" s="93"/>
      <c r="AI92" s="93"/>
      <c r="AJ92" s="93"/>
      <c r="AK92" s="93"/>
      <c r="AL92" s="93"/>
      <c r="AM92" s="93"/>
      <c r="AN92" s="95" t="s">
        <v>59</v>
      </c>
      <c r="AO92" s="93"/>
      <c r="AP92" s="97"/>
      <c r="AQ92" s="98" t="s">
        <v>60</v>
      </c>
      <c r="AR92" s="43"/>
      <c r="AS92" s="99" t="s">
        <v>61</v>
      </c>
      <c r="AT92" s="100" t="s">
        <v>62</v>
      </c>
      <c r="AU92" s="100" t="s">
        <v>63</v>
      </c>
      <c r="AV92" s="100" t="s">
        <v>64</v>
      </c>
      <c r="AW92" s="100" t="s">
        <v>65</v>
      </c>
      <c r="AX92" s="100" t="s">
        <v>66</v>
      </c>
      <c r="AY92" s="100" t="s">
        <v>67</v>
      </c>
      <c r="AZ92" s="100" t="s">
        <v>68</v>
      </c>
      <c r="BA92" s="100" t="s">
        <v>69</v>
      </c>
      <c r="BB92" s="100" t="s">
        <v>70</v>
      </c>
      <c r="BC92" s="100" t="s">
        <v>71</v>
      </c>
      <c r="BD92" s="101" t="s">
        <v>72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73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74</v>
      </c>
      <c r="BT94" s="116" t="s">
        <v>75</v>
      </c>
      <c r="BV94" s="116" t="s">
        <v>76</v>
      </c>
      <c r="BW94" s="116" t="s">
        <v>5</v>
      </c>
      <c r="BX94" s="116" t="s">
        <v>77</v>
      </c>
      <c r="CL94" s="116" t="s">
        <v>1</v>
      </c>
    </row>
    <row r="95" s="7" customFormat="1" ht="24.75" customHeight="1">
      <c r="A95" s="117" t="s">
        <v>78</v>
      </c>
      <c r="B95" s="118"/>
      <c r="C95" s="119"/>
      <c r="D95" s="120" t="s">
        <v>14</v>
      </c>
      <c r="E95" s="120"/>
      <c r="F95" s="120"/>
      <c r="G95" s="120"/>
      <c r="H95" s="120"/>
      <c r="I95" s="121"/>
      <c r="J95" s="120" t="s">
        <v>17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'Prehrada3 - Chata č.3-nát...'!J28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79</v>
      </c>
      <c r="AR95" s="124"/>
      <c r="AS95" s="125">
        <v>0</v>
      </c>
      <c r="AT95" s="126">
        <f>ROUND(SUM(AV95:AW95),2)</f>
        <v>0</v>
      </c>
      <c r="AU95" s="127">
        <f>'Prehrada3 - Chata č.3-nát...'!P123</f>
        <v>0</v>
      </c>
      <c r="AV95" s="126">
        <f>'Prehrada3 - Chata č.3-nát...'!J31</f>
        <v>0</v>
      </c>
      <c r="AW95" s="126">
        <f>'Prehrada3 - Chata č.3-nát...'!J32</f>
        <v>0</v>
      </c>
      <c r="AX95" s="126">
        <f>'Prehrada3 - Chata č.3-nát...'!J33</f>
        <v>0</v>
      </c>
      <c r="AY95" s="126">
        <f>'Prehrada3 - Chata č.3-nát...'!J34</f>
        <v>0</v>
      </c>
      <c r="AZ95" s="126">
        <f>'Prehrada3 - Chata č.3-nát...'!F31</f>
        <v>0</v>
      </c>
      <c r="BA95" s="126">
        <f>'Prehrada3 - Chata č.3-nát...'!F32</f>
        <v>0</v>
      </c>
      <c r="BB95" s="126">
        <f>'Prehrada3 - Chata č.3-nát...'!F33</f>
        <v>0</v>
      </c>
      <c r="BC95" s="126">
        <f>'Prehrada3 - Chata č.3-nát...'!F34</f>
        <v>0</v>
      </c>
      <c r="BD95" s="128">
        <f>'Prehrada3 - Chata č.3-nát...'!F35</f>
        <v>0</v>
      </c>
      <c r="BE95" s="7"/>
      <c r="BT95" s="129" t="s">
        <v>80</v>
      </c>
      <c r="BU95" s="129" t="s">
        <v>81</v>
      </c>
      <c r="BV95" s="129" t="s">
        <v>76</v>
      </c>
      <c r="BW95" s="129" t="s">
        <v>5</v>
      </c>
      <c r="BX95" s="129" t="s">
        <v>77</v>
      </c>
      <c r="CL95" s="129" t="s">
        <v>1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7L7BJazaxUHJvQIcdAubplCKbFWFbfaYwt2ps5+6ulAiilrJsc+UIYqOHumFQU5+RyC6odl81fEV/9592LCWaw==" hashValue="ZIBDxHA1Qm1a32ba7XtdQZ+0Hs2+khZx1bekghxy740NhITaFXFRGaKciJiupzZbB/n8R2cwdRV8KUg/DlaZKA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Prehrada3 - Chata č.3-nát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9"/>
      <c r="AT3" s="16" t="s">
        <v>82</v>
      </c>
    </row>
    <row r="4" s="1" customFormat="1" ht="24.96" customHeight="1">
      <c r="B4" s="19"/>
      <c r="D4" s="132" t="s">
        <v>83</v>
      </c>
      <c r="L4" s="19"/>
      <c r="M4" s="133" t="s">
        <v>10</v>
      </c>
      <c r="AT4" s="16" t="s">
        <v>4</v>
      </c>
    </row>
    <row r="5" s="1" customFormat="1" ht="6.96" customHeight="1">
      <c r="B5" s="19"/>
      <c r="L5" s="19"/>
    </row>
    <row r="6" s="2" customFormat="1" ht="12" customHeight="1">
      <c r="A6" s="37"/>
      <c r="B6" s="43"/>
      <c r="C6" s="37"/>
      <c r="D6" s="134" t="s">
        <v>16</v>
      </c>
      <c r="E6" s="37"/>
      <c r="F6" s="37"/>
      <c r="G6" s="37"/>
      <c r="H6" s="37"/>
      <c r="I6" s="37"/>
      <c r="J6" s="37"/>
      <c r="K6" s="37"/>
      <c r="L6" s="62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16.5" customHeight="1">
      <c r="A7" s="37"/>
      <c r="B7" s="43"/>
      <c r="C7" s="37"/>
      <c r="D7" s="37"/>
      <c r="E7" s="135" t="s">
        <v>17</v>
      </c>
      <c r="F7" s="37"/>
      <c r="G7" s="37"/>
      <c r="H7" s="37"/>
      <c r="I7" s="37"/>
      <c r="J7" s="37"/>
      <c r="K7" s="37"/>
      <c r="L7" s="62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43"/>
      <c r="C8" s="37"/>
      <c r="D8" s="37"/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43"/>
      <c r="C9" s="37"/>
      <c r="D9" s="134" t="s">
        <v>18</v>
      </c>
      <c r="E9" s="37"/>
      <c r="F9" s="136" t="s">
        <v>1</v>
      </c>
      <c r="G9" s="37"/>
      <c r="H9" s="37"/>
      <c r="I9" s="134" t="s">
        <v>19</v>
      </c>
      <c r="J9" s="136" t="s">
        <v>1</v>
      </c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34" t="s">
        <v>20</v>
      </c>
      <c r="E10" s="37"/>
      <c r="F10" s="136" t="s">
        <v>21</v>
      </c>
      <c r="G10" s="37"/>
      <c r="H10" s="37"/>
      <c r="I10" s="134" t="s">
        <v>22</v>
      </c>
      <c r="J10" s="137" t="str">
        <f>'Rekapitulace stavby'!AN8</f>
        <v>6. 3. 2025</v>
      </c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43"/>
      <c r="C11" s="37"/>
      <c r="D11" s="37"/>
      <c r="E11" s="37"/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4" t="s">
        <v>24</v>
      </c>
      <c r="E12" s="37"/>
      <c r="F12" s="37"/>
      <c r="G12" s="37"/>
      <c r="H12" s="37"/>
      <c r="I12" s="134" t="s">
        <v>25</v>
      </c>
      <c r="J12" s="136" t="s">
        <v>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43"/>
      <c r="C13" s="37"/>
      <c r="D13" s="37"/>
      <c r="E13" s="136" t="s">
        <v>26</v>
      </c>
      <c r="F13" s="37"/>
      <c r="G13" s="37"/>
      <c r="H13" s="37"/>
      <c r="I13" s="134" t="s">
        <v>27</v>
      </c>
      <c r="J13" s="136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3"/>
      <c r="C15" s="37"/>
      <c r="D15" s="134" t="s">
        <v>28</v>
      </c>
      <c r="E15" s="37"/>
      <c r="F15" s="37"/>
      <c r="G15" s="37"/>
      <c r="H15" s="37"/>
      <c r="I15" s="134" t="s">
        <v>25</v>
      </c>
      <c r="J15" s="32" t="str">
        <f>'Rekapitulace stavby'!AN13</f>
        <v>Vyplň údaj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43"/>
      <c r="C16" s="37"/>
      <c r="D16" s="37"/>
      <c r="E16" s="32" t="str">
        <f>'Rekapitulace stavby'!E14</f>
        <v>Vyplň údaj</v>
      </c>
      <c r="F16" s="136"/>
      <c r="G16" s="136"/>
      <c r="H16" s="136"/>
      <c r="I16" s="134" t="s">
        <v>27</v>
      </c>
      <c r="J16" s="32" t="str">
        <f>'Rekapitulace stavby'!AN14</f>
        <v>Vyplň údaj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3"/>
      <c r="C18" s="37"/>
      <c r="D18" s="134" t="s">
        <v>30</v>
      </c>
      <c r="E18" s="37"/>
      <c r="F18" s="37"/>
      <c r="G18" s="37"/>
      <c r="H18" s="37"/>
      <c r="I18" s="134" t="s">
        <v>25</v>
      </c>
      <c r="J18" s="136" t="s">
        <v>1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3"/>
      <c r="C19" s="37"/>
      <c r="D19" s="37"/>
      <c r="E19" s="136" t="s">
        <v>31</v>
      </c>
      <c r="F19" s="37"/>
      <c r="G19" s="37"/>
      <c r="H19" s="37"/>
      <c r="I19" s="134" t="s">
        <v>27</v>
      </c>
      <c r="J19" s="136" t="s">
        <v>1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3"/>
      <c r="C21" s="37"/>
      <c r="D21" s="134" t="s">
        <v>33</v>
      </c>
      <c r="E21" s="37"/>
      <c r="F21" s="37"/>
      <c r="G21" s="37"/>
      <c r="H21" s="37"/>
      <c r="I21" s="134" t="s">
        <v>25</v>
      </c>
      <c r="J21" s="136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3"/>
      <c r="C22" s="37"/>
      <c r="D22" s="37"/>
      <c r="E22" s="136" t="s">
        <v>31</v>
      </c>
      <c r="F22" s="37"/>
      <c r="G22" s="37"/>
      <c r="H22" s="37"/>
      <c r="I22" s="134" t="s">
        <v>27</v>
      </c>
      <c r="J22" s="136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34" t="s">
        <v>34</v>
      </c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16.5" customHeight="1">
      <c r="A25" s="138"/>
      <c r="B25" s="139"/>
      <c r="C25" s="138"/>
      <c r="D25" s="138"/>
      <c r="E25" s="140" t="s">
        <v>1</v>
      </c>
      <c r="F25" s="140"/>
      <c r="G25" s="140"/>
      <c r="H25" s="140"/>
      <c r="I25" s="138"/>
      <c r="J25" s="138"/>
      <c r="K25" s="138"/>
      <c r="L25" s="141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138"/>
      <c r="AD25" s="138"/>
      <c r="AE25" s="138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142"/>
      <c r="E27" s="142"/>
      <c r="F27" s="142"/>
      <c r="G27" s="142"/>
      <c r="H27" s="142"/>
      <c r="I27" s="142"/>
      <c r="J27" s="142"/>
      <c r="K27" s="142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43"/>
      <c r="C28" s="37"/>
      <c r="D28" s="143" t="s">
        <v>35</v>
      </c>
      <c r="E28" s="37"/>
      <c r="F28" s="37"/>
      <c r="G28" s="37"/>
      <c r="H28" s="37"/>
      <c r="I28" s="37"/>
      <c r="J28" s="144">
        <f>ROUND(J123, 2)</f>
        <v>0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3"/>
      <c r="C30" s="37"/>
      <c r="D30" s="37"/>
      <c r="E30" s="37"/>
      <c r="F30" s="145" t="s">
        <v>37</v>
      </c>
      <c r="G30" s="37"/>
      <c r="H30" s="37"/>
      <c r="I30" s="145" t="s">
        <v>36</v>
      </c>
      <c r="J30" s="145" t="s">
        <v>38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3"/>
      <c r="C31" s="37"/>
      <c r="D31" s="146" t="s">
        <v>39</v>
      </c>
      <c r="E31" s="134" t="s">
        <v>40</v>
      </c>
      <c r="F31" s="147">
        <f>ROUND((SUM(BE123:BE233)),  2)</f>
        <v>0</v>
      </c>
      <c r="G31" s="37"/>
      <c r="H31" s="37"/>
      <c r="I31" s="148">
        <v>0.20999999999999999</v>
      </c>
      <c r="J31" s="147">
        <f>ROUND(((SUM(BE123:BE233))*I31),  2)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134" t="s">
        <v>41</v>
      </c>
      <c r="F32" s="147">
        <f>ROUND((SUM(BF123:BF233)),  2)</f>
        <v>0</v>
      </c>
      <c r="G32" s="37"/>
      <c r="H32" s="37"/>
      <c r="I32" s="148">
        <v>0.12</v>
      </c>
      <c r="J32" s="147">
        <f>ROUND(((SUM(BF123:BF233))*I32), 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37"/>
      <c r="E33" s="134" t="s">
        <v>42</v>
      </c>
      <c r="F33" s="147">
        <f>ROUND((SUM(BG123:BG233)),  2)</f>
        <v>0</v>
      </c>
      <c r="G33" s="37"/>
      <c r="H33" s="37"/>
      <c r="I33" s="148">
        <v>0.20999999999999999</v>
      </c>
      <c r="J33" s="147">
        <f>0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4" t="s">
        <v>43</v>
      </c>
      <c r="F34" s="147">
        <f>ROUND((SUM(BH123:BH233)),  2)</f>
        <v>0</v>
      </c>
      <c r="G34" s="37"/>
      <c r="H34" s="37"/>
      <c r="I34" s="148">
        <v>0.12</v>
      </c>
      <c r="J34" s="147">
        <f>0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4" t="s">
        <v>44</v>
      </c>
      <c r="F35" s="147">
        <f>ROUND((SUM(BI123:BI233)),  2)</f>
        <v>0</v>
      </c>
      <c r="G35" s="37"/>
      <c r="H35" s="37"/>
      <c r="I35" s="148">
        <v>0</v>
      </c>
      <c r="J35" s="147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43"/>
      <c r="C36" s="37"/>
      <c r="D36" s="37"/>
      <c r="E36" s="37"/>
      <c r="F36" s="37"/>
      <c r="G36" s="37"/>
      <c r="H36" s="37"/>
      <c r="I36" s="37"/>
      <c r="J36" s="37"/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43"/>
      <c r="C37" s="149"/>
      <c r="D37" s="150" t="s">
        <v>45</v>
      </c>
      <c r="E37" s="151"/>
      <c r="F37" s="151"/>
      <c r="G37" s="152" t="s">
        <v>46</v>
      </c>
      <c r="H37" s="153" t="s">
        <v>47</v>
      </c>
      <c r="I37" s="151"/>
      <c r="J37" s="154">
        <f>SUM(J28:J35)</f>
        <v>0</v>
      </c>
      <c r="K37" s="155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1" customFormat="1" ht="14.4" customHeight="1">
      <c r="B39" s="19"/>
      <c r="L39" s="19"/>
    </row>
    <row r="40" s="1" customFormat="1" ht="14.4" customHeight="1">
      <c r="B40" s="19"/>
      <c r="L40" s="19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56" t="s">
        <v>48</v>
      </c>
      <c r="E50" s="157"/>
      <c r="F50" s="157"/>
      <c r="G50" s="156" t="s">
        <v>49</v>
      </c>
      <c r="H50" s="157"/>
      <c r="I50" s="157"/>
      <c r="J50" s="157"/>
      <c r="K50" s="157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58" t="s">
        <v>50</v>
      </c>
      <c r="E61" s="159"/>
      <c r="F61" s="160" t="s">
        <v>51</v>
      </c>
      <c r="G61" s="158" t="s">
        <v>50</v>
      </c>
      <c r="H61" s="159"/>
      <c r="I61" s="159"/>
      <c r="J61" s="161" t="s">
        <v>51</v>
      </c>
      <c r="K61" s="159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56" t="s">
        <v>52</v>
      </c>
      <c r="E65" s="162"/>
      <c r="F65" s="162"/>
      <c r="G65" s="156" t="s">
        <v>53</v>
      </c>
      <c r="H65" s="162"/>
      <c r="I65" s="162"/>
      <c r="J65" s="162"/>
      <c r="K65" s="162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58" t="s">
        <v>50</v>
      </c>
      <c r="E76" s="159"/>
      <c r="F76" s="160" t="s">
        <v>51</v>
      </c>
      <c r="G76" s="158" t="s">
        <v>50</v>
      </c>
      <c r="H76" s="159"/>
      <c r="I76" s="159"/>
      <c r="J76" s="161" t="s">
        <v>51</v>
      </c>
      <c r="K76" s="159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84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75" t="str">
        <f>E7</f>
        <v>Chata č.3-nátěr rekreační chaty+místnost vodohospodářství</v>
      </c>
      <c r="F85" s="39"/>
      <c r="G85" s="39"/>
      <c r="H85" s="3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20</v>
      </c>
      <c r="D87" s="39"/>
      <c r="E87" s="39"/>
      <c r="F87" s="26" t="str">
        <f>F10</f>
        <v>Brněnská přehrada-Rakovec</v>
      </c>
      <c r="G87" s="39"/>
      <c r="H87" s="39"/>
      <c r="I87" s="31" t="s">
        <v>22</v>
      </c>
      <c r="J87" s="78" t="str">
        <f>IF(J10="","",J10)</f>
        <v>6. 3. 2025</v>
      </c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24</v>
      </c>
      <c r="D89" s="39"/>
      <c r="E89" s="39"/>
      <c r="F89" s="26" t="str">
        <f>E13</f>
        <v>MmBrna, OSM, Husova 3, Brno</v>
      </c>
      <c r="G89" s="39"/>
      <c r="H89" s="39"/>
      <c r="I89" s="31" t="s">
        <v>30</v>
      </c>
      <c r="J89" s="35" t="str">
        <f>E19</f>
        <v>Radka Volková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28</v>
      </c>
      <c r="D90" s="39"/>
      <c r="E90" s="39"/>
      <c r="F90" s="26" t="str">
        <f>IF(E16="","",E16)</f>
        <v>Vyplň údaj</v>
      </c>
      <c r="G90" s="39"/>
      <c r="H90" s="39"/>
      <c r="I90" s="31" t="s">
        <v>33</v>
      </c>
      <c r="J90" s="35" t="str">
        <f>E22</f>
        <v>Radka Volková</v>
      </c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9.28" customHeight="1">
      <c r="A92" s="37"/>
      <c r="B92" s="38"/>
      <c r="C92" s="167" t="s">
        <v>85</v>
      </c>
      <c r="D92" s="168"/>
      <c r="E92" s="168"/>
      <c r="F92" s="168"/>
      <c r="G92" s="168"/>
      <c r="H92" s="168"/>
      <c r="I92" s="168"/>
      <c r="J92" s="169" t="s">
        <v>86</v>
      </c>
      <c r="K92" s="168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2.8" customHeight="1">
      <c r="A94" s="37"/>
      <c r="B94" s="38"/>
      <c r="C94" s="170" t="s">
        <v>87</v>
      </c>
      <c r="D94" s="39"/>
      <c r="E94" s="39"/>
      <c r="F94" s="39"/>
      <c r="G94" s="39"/>
      <c r="H94" s="39"/>
      <c r="I94" s="39"/>
      <c r="J94" s="109">
        <f>J123</f>
        <v>0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6" t="s">
        <v>88</v>
      </c>
    </row>
    <row r="95" s="9" customFormat="1" ht="24.96" customHeight="1">
      <c r="A95" s="9"/>
      <c r="B95" s="171"/>
      <c r="C95" s="172"/>
      <c r="D95" s="173" t="s">
        <v>89</v>
      </c>
      <c r="E95" s="174"/>
      <c r="F95" s="174"/>
      <c r="G95" s="174"/>
      <c r="H95" s="174"/>
      <c r="I95" s="174"/>
      <c r="J95" s="175">
        <f>J124</f>
        <v>0</v>
      </c>
      <c r="K95" s="172"/>
      <c r="L95" s="176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7"/>
      <c r="C96" s="178"/>
      <c r="D96" s="179" t="s">
        <v>90</v>
      </c>
      <c r="E96" s="180"/>
      <c r="F96" s="180"/>
      <c r="G96" s="180"/>
      <c r="H96" s="180"/>
      <c r="I96" s="180"/>
      <c r="J96" s="181">
        <f>J125</f>
        <v>0</v>
      </c>
      <c r="K96" s="178"/>
      <c r="L96" s="182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7"/>
      <c r="C97" s="178"/>
      <c r="D97" s="179" t="s">
        <v>91</v>
      </c>
      <c r="E97" s="180"/>
      <c r="F97" s="180"/>
      <c r="G97" s="180"/>
      <c r="H97" s="180"/>
      <c r="I97" s="180"/>
      <c r="J97" s="181">
        <f>J138</f>
        <v>0</v>
      </c>
      <c r="K97" s="178"/>
      <c r="L97" s="182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7"/>
      <c r="C98" s="178"/>
      <c r="D98" s="179" t="s">
        <v>92</v>
      </c>
      <c r="E98" s="180"/>
      <c r="F98" s="180"/>
      <c r="G98" s="180"/>
      <c r="H98" s="180"/>
      <c r="I98" s="180"/>
      <c r="J98" s="181">
        <f>J142</f>
        <v>0</v>
      </c>
      <c r="K98" s="178"/>
      <c r="L98" s="18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7"/>
      <c r="C99" s="178"/>
      <c r="D99" s="179" t="s">
        <v>93</v>
      </c>
      <c r="E99" s="180"/>
      <c r="F99" s="180"/>
      <c r="G99" s="180"/>
      <c r="H99" s="180"/>
      <c r="I99" s="180"/>
      <c r="J99" s="181">
        <f>J152</f>
        <v>0</v>
      </c>
      <c r="K99" s="178"/>
      <c r="L99" s="18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7"/>
      <c r="C100" s="178"/>
      <c r="D100" s="179" t="s">
        <v>94</v>
      </c>
      <c r="E100" s="180"/>
      <c r="F100" s="180"/>
      <c r="G100" s="180"/>
      <c r="H100" s="180"/>
      <c r="I100" s="180"/>
      <c r="J100" s="181">
        <f>J158</f>
        <v>0</v>
      </c>
      <c r="K100" s="178"/>
      <c r="L100" s="18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1"/>
      <c r="C101" s="172"/>
      <c r="D101" s="173" t="s">
        <v>95</v>
      </c>
      <c r="E101" s="174"/>
      <c r="F101" s="174"/>
      <c r="G101" s="174"/>
      <c r="H101" s="174"/>
      <c r="I101" s="174"/>
      <c r="J101" s="175">
        <f>J160</f>
        <v>0</v>
      </c>
      <c r="K101" s="172"/>
      <c r="L101" s="17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77"/>
      <c r="C102" s="178"/>
      <c r="D102" s="179" t="s">
        <v>96</v>
      </c>
      <c r="E102" s="180"/>
      <c r="F102" s="180"/>
      <c r="G102" s="180"/>
      <c r="H102" s="180"/>
      <c r="I102" s="180"/>
      <c r="J102" s="181">
        <f>J161</f>
        <v>0</v>
      </c>
      <c r="K102" s="178"/>
      <c r="L102" s="18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7"/>
      <c r="C103" s="178"/>
      <c r="D103" s="179" t="s">
        <v>97</v>
      </c>
      <c r="E103" s="180"/>
      <c r="F103" s="180"/>
      <c r="G103" s="180"/>
      <c r="H103" s="180"/>
      <c r="I103" s="180"/>
      <c r="J103" s="181">
        <f>J171</f>
        <v>0</v>
      </c>
      <c r="K103" s="178"/>
      <c r="L103" s="18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1"/>
      <c r="C104" s="172"/>
      <c r="D104" s="173" t="s">
        <v>98</v>
      </c>
      <c r="E104" s="174"/>
      <c r="F104" s="174"/>
      <c r="G104" s="174"/>
      <c r="H104" s="174"/>
      <c r="I104" s="174"/>
      <c r="J104" s="175">
        <f>J231</f>
        <v>0</v>
      </c>
      <c r="K104" s="172"/>
      <c r="L104" s="176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77"/>
      <c r="C105" s="178"/>
      <c r="D105" s="179" t="s">
        <v>99</v>
      </c>
      <c r="E105" s="180"/>
      <c r="F105" s="180"/>
      <c r="G105" s="180"/>
      <c r="H105" s="180"/>
      <c r="I105" s="180"/>
      <c r="J105" s="181">
        <f>J232</f>
        <v>0</v>
      </c>
      <c r="K105" s="178"/>
      <c r="L105" s="18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100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E7</f>
        <v>Chata č.3-nátěr rekreační chaty+místnost vodohospodářství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F10</f>
        <v>Brněnská přehrada-Rakovec</v>
      </c>
      <c r="G117" s="39"/>
      <c r="H117" s="39"/>
      <c r="I117" s="31" t="s">
        <v>22</v>
      </c>
      <c r="J117" s="78" t="str">
        <f>IF(J10="","",J10)</f>
        <v>6. 3. 2025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9"/>
      <c r="E119" s="39"/>
      <c r="F119" s="26" t="str">
        <f>E13</f>
        <v>MmBrna, OSM, Husova 3, Brno</v>
      </c>
      <c r="G119" s="39"/>
      <c r="H119" s="39"/>
      <c r="I119" s="31" t="s">
        <v>30</v>
      </c>
      <c r="J119" s="35" t="str">
        <f>E19</f>
        <v>Radka Volková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28</v>
      </c>
      <c r="D120" s="39"/>
      <c r="E120" s="39"/>
      <c r="F120" s="26" t="str">
        <f>IF(E16="","",E16)</f>
        <v>Vyplň údaj</v>
      </c>
      <c r="G120" s="39"/>
      <c r="H120" s="39"/>
      <c r="I120" s="31" t="s">
        <v>33</v>
      </c>
      <c r="J120" s="35" t="str">
        <f>E22</f>
        <v>Radka Volková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83"/>
      <c r="B122" s="184"/>
      <c r="C122" s="185" t="s">
        <v>101</v>
      </c>
      <c r="D122" s="186" t="s">
        <v>60</v>
      </c>
      <c r="E122" s="186" t="s">
        <v>56</v>
      </c>
      <c r="F122" s="186" t="s">
        <v>57</v>
      </c>
      <c r="G122" s="186" t="s">
        <v>102</v>
      </c>
      <c r="H122" s="186" t="s">
        <v>103</v>
      </c>
      <c r="I122" s="186" t="s">
        <v>104</v>
      </c>
      <c r="J122" s="186" t="s">
        <v>86</v>
      </c>
      <c r="K122" s="187" t="s">
        <v>105</v>
      </c>
      <c r="L122" s="188"/>
      <c r="M122" s="99" t="s">
        <v>1</v>
      </c>
      <c r="N122" s="100" t="s">
        <v>39</v>
      </c>
      <c r="O122" s="100" t="s">
        <v>106</v>
      </c>
      <c r="P122" s="100" t="s">
        <v>107</v>
      </c>
      <c r="Q122" s="100" t="s">
        <v>108</v>
      </c>
      <c r="R122" s="100" t="s">
        <v>109</v>
      </c>
      <c r="S122" s="100" t="s">
        <v>110</v>
      </c>
      <c r="T122" s="101" t="s">
        <v>111</v>
      </c>
      <c r="U122" s="183"/>
      <c r="V122" s="183"/>
      <c r="W122" s="183"/>
      <c r="X122" s="183"/>
      <c r="Y122" s="183"/>
      <c r="Z122" s="183"/>
      <c r="AA122" s="183"/>
      <c r="AB122" s="183"/>
      <c r="AC122" s="183"/>
      <c r="AD122" s="183"/>
      <c r="AE122" s="183"/>
    </row>
    <row r="123" s="2" customFormat="1" ht="22.8" customHeight="1">
      <c r="A123" s="37"/>
      <c r="B123" s="38"/>
      <c r="C123" s="106" t="s">
        <v>112</v>
      </c>
      <c r="D123" s="39"/>
      <c r="E123" s="39"/>
      <c r="F123" s="39"/>
      <c r="G123" s="39"/>
      <c r="H123" s="39"/>
      <c r="I123" s="39"/>
      <c r="J123" s="189">
        <f>BK123</f>
        <v>0</v>
      </c>
      <c r="K123" s="39"/>
      <c r="L123" s="43"/>
      <c r="M123" s="102"/>
      <c r="N123" s="190"/>
      <c r="O123" s="103"/>
      <c r="P123" s="191">
        <f>P124+P160+P231</f>
        <v>0</v>
      </c>
      <c r="Q123" s="103"/>
      <c r="R123" s="191">
        <f>R124+R160+R231</f>
        <v>3.8632280300000001</v>
      </c>
      <c r="S123" s="103"/>
      <c r="T123" s="192">
        <f>T124+T160+T231</f>
        <v>0.56976000000000004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74</v>
      </c>
      <c r="AU123" s="16" t="s">
        <v>88</v>
      </c>
      <c r="BK123" s="193">
        <f>BK124+BK160+BK231</f>
        <v>0</v>
      </c>
    </row>
    <row r="124" s="12" customFormat="1" ht="25.92" customHeight="1">
      <c r="A124" s="12"/>
      <c r="B124" s="194"/>
      <c r="C124" s="195"/>
      <c r="D124" s="196" t="s">
        <v>74</v>
      </c>
      <c r="E124" s="197" t="s">
        <v>113</v>
      </c>
      <c r="F124" s="197" t="s">
        <v>114</v>
      </c>
      <c r="G124" s="195"/>
      <c r="H124" s="195"/>
      <c r="I124" s="198"/>
      <c r="J124" s="199">
        <f>BK124</f>
        <v>0</v>
      </c>
      <c r="K124" s="195"/>
      <c r="L124" s="200"/>
      <c r="M124" s="201"/>
      <c r="N124" s="202"/>
      <c r="O124" s="202"/>
      <c r="P124" s="203">
        <f>P125+P138+P142+P152+P158</f>
        <v>0</v>
      </c>
      <c r="Q124" s="202"/>
      <c r="R124" s="203">
        <f>R125+R138+R142+R152+R158</f>
        <v>3.5777532000000001</v>
      </c>
      <c r="S124" s="202"/>
      <c r="T124" s="204">
        <f>T125+T138+T142+T152+T158</f>
        <v>0.495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5" t="s">
        <v>80</v>
      </c>
      <c r="AT124" s="206" t="s">
        <v>74</v>
      </c>
      <c r="AU124" s="206" t="s">
        <v>75</v>
      </c>
      <c r="AY124" s="205" t="s">
        <v>115</v>
      </c>
      <c r="BK124" s="207">
        <f>BK125+BK138+BK142+BK152+BK158</f>
        <v>0</v>
      </c>
    </row>
    <row r="125" s="12" customFormat="1" ht="22.8" customHeight="1">
      <c r="A125" s="12"/>
      <c r="B125" s="194"/>
      <c r="C125" s="195"/>
      <c r="D125" s="196" t="s">
        <v>74</v>
      </c>
      <c r="E125" s="208" t="s">
        <v>80</v>
      </c>
      <c r="F125" s="208" t="s">
        <v>116</v>
      </c>
      <c r="G125" s="195"/>
      <c r="H125" s="195"/>
      <c r="I125" s="198"/>
      <c r="J125" s="209">
        <f>BK125</f>
        <v>0</v>
      </c>
      <c r="K125" s="195"/>
      <c r="L125" s="200"/>
      <c r="M125" s="201"/>
      <c r="N125" s="202"/>
      <c r="O125" s="202"/>
      <c r="P125" s="203">
        <f>SUM(P126:P137)</f>
        <v>0</v>
      </c>
      <c r="Q125" s="202"/>
      <c r="R125" s="203">
        <f>SUM(R126:R137)</f>
        <v>0</v>
      </c>
      <c r="S125" s="202"/>
      <c r="T125" s="204">
        <f>SUM(T126:T137)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5" t="s">
        <v>80</v>
      </c>
      <c r="AT125" s="206" t="s">
        <v>74</v>
      </c>
      <c r="AU125" s="206" t="s">
        <v>80</v>
      </c>
      <c r="AY125" s="205" t="s">
        <v>115</v>
      </c>
      <c r="BK125" s="207">
        <f>SUM(BK126:BK137)</f>
        <v>0</v>
      </c>
    </row>
    <row r="126" s="2" customFormat="1" ht="24.15" customHeight="1">
      <c r="A126" s="37"/>
      <c r="B126" s="38"/>
      <c r="C126" s="210" t="s">
        <v>80</v>
      </c>
      <c r="D126" s="210" t="s">
        <v>117</v>
      </c>
      <c r="E126" s="211" t="s">
        <v>118</v>
      </c>
      <c r="F126" s="212" t="s">
        <v>119</v>
      </c>
      <c r="G126" s="213" t="s">
        <v>120</v>
      </c>
      <c r="H126" s="214">
        <v>9</v>
      </c>
      <c r="I126" s="215"/>
      <c r="J126" s="216">
        <f>ROUND(I126*H126,2)</f>
        <v>0</v>
      </c>
      <c r="K126" s="212" t="s">
        <v>121</v>
      </c>
      <c r="L126" s="43"/>
      <c r="M126" s="217" t="s">
        <v>1</v>
      </c>
      <c r="N126" s="218" t="s">
        <v>40</v>
      </c>
      <c r="O126" s="90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1" t="s">
        <v>122</v>
      </c>
      <c r="AT126" s="221" t="s">
        <v>117</v>
      </c>
      <c r="AU126" s="221" t="s">
        <v>82</v>
      </c>
      <c r="AY126" s="16" t="s">
        <v>115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6" t="s">
        <v>80</v>
      </c>
      <c r="BK126" s="222">
        <f>ROUND(I126*H126,2)</f>
        <v>0</v>
      </c>
      <c r="BL126" s="16" t="s">
        <v>122</v>
      </c>
      <c r="BM126" s="221" t="s">
        <v>123</v>
      </c>
    </row>
    <row r="127" s="13" customFormat="1">
      <c r="A127" s="13"/>
      <c r="B127" s="223"/>
      <c r="C127" s="224"/>
      <c r="D127" s="225" t="s">
        <v>124</v>
      </c>
      <c r="E127" s="226" t="s">
        <v>1</v>
      </c>
      <c r="F127" s="227" t="s">
        <v>125</v>
      </c>
      <c r="G127" s="224"/>
      <c r="H127" s="228">
        <v>9</v>
      </c>
      <c r="I127" s="229"/>
      <c r="J127" s="224"/>
      <c r="K127" s="224"/>
      <c r="L127" s="230"/>
      <c r="M127" s="231"/>
      <c r="N127" s="232"/>
      <c r="O127" s="232"/>
      <c r="P127" s="232"/>
      <c r="Q127" s="232"/>
      <c r="R127" s="232"/>
      <c r="S127" s="232"/>
      <c r="T127" s="23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4" t="s">
        <v>124</v>
      </c>
      <c r="AU127" s="234" t="s">
        <v>82</v>
      </c>
      <c r="AV127" s="13" t="s">
        <v>82</v>
      </c>
      <c r="AW127" s="13" t="s">
        <v>32</v>
      </c>
      <c r="AX127" s="13" t="s">
        <v>80</v>
      </c>
      <c r="AY127" s="234" t="s">
        <v>115</v>
      </c>
    </row>
    <row r="128" s="2" customFormat="1" ht="37.8" customHeight="1">
      <c r="A128" s="37"/>
      <c r="B128" s="38"/>
      <c r="C128" s="210" t="s">
        <v>82</v>
      </c>
      <c r="D128" s="210" t="s">
        <v>117</v>
      </c>
      <c r="E128" s="211" t="s">
        <v>126</v>
      </c>
      <c r="F128" s="212" t="s">
        <v>127</v>
      </c>
      <c r="G128" s="213" t="s">
        <v>120</v>
      </c>
      <c r="H128" s="214">
        <v>5</v>
      </c>
      <c r="I128" s="215"/>
      <c r="J128" s="216">
        <f>ROUND(I128*H128,2)</f>
        <v>0</v>
      </c>
      <c r="K128" s="212" t="s">
        <v>121</v>
      </c>
      <c r="L128" s="43"/>
      <c r="M128" s="217" t="s">
        <v>1</v>
      </c>
      <c r="N128" s="218" t="s">
        <v>40</v>
      </c>
      <c r="O128" s="90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1" t="s">
        <v>122</v>
      </c>
      <c r="AT128" s="221" t="s">
        <v>117</v>
      </c>
      <c r="AU128" s="221" t="s">
        <v>82</v>
      </c>
      <c r="AY128" s="16" t="s">
        <v>115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6" t="s">
        <v>80</v>
      </c>
      <c r="BK128" s="222">
        <f>ROUND(I128*H128,2)</f>
        <v>0</v>
      </c>
      <c r="BL128" s="16" t="s">
        <v>122</v>
      </c>
      <c r="BM128" s="221" t="s">
        <v>128</v>
      </c>
    </row>
    <row r="129" s="2" customFormat="1" ht="37.8" customHeight="1">
      <c r="A129" s="37"/>
      <c r="B129" s="38"/>
      <c r="C129" s="210" t="s">
        <v>129</v>
      </c>
      <c r="D129" s="210" t="s">
        <v>117</v>
      </c>
      <c r="E129" s="211" t="s">
        <v>130</v>
      </c>
      <c r="F129" s="212" t="s">
        <v>131</v>
      </c>
      <c r="G129" s="213" t="s">
        <v>120</v>
      </c>
      <c r="H129" s="214">
        <v>4</v>
      </c>
      <c r="I129" s="215"/>
      <c r="J129" s="216">
        <f>ROUND(I129*H129,2)</f>
        <v>0</v>
      </c>
      <c r="K129" s="212" t="s">
        <v>121</v>
      </c>
      <c r="L129" s="43"/>
      <c r="M129" s="217" t="s">
        <v>1</v>
      </c>
      <c r="N129" s="218" t="s">
        <v>40</v>
      </c>
      <c r="O129" s="90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1" t="s">
        <v>122</v>
      </c>
      <c r="AT129" s="221" t="s">
        <v>117</v>
      </c>
      <c r="AU129" s="221" t="s">
        <v>82</v>
      </c>
      <c r="AY129" s="16" t="s">
        <v>115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6" t="s">
        <v>80</v>
      </c>
      <c r="BK129" s="222">
        <f>ROUND(I129*H129,2)</f>
        <v>0</v>
      </c>
      <c r="BL129" s="16" t="s">
        <v>122</v>
      </c>
      <c r="BM129" s="221" t="s">
        <v>132</v>
      </c>
    </row>
    <row r="130" s="2" customFormat="1" ht="37.8" customHeight="1">
      <c r="A130" s="37"/>
      <c r="B130" s="38"/>
      <c r="C130" s="210" t="s">
        <v>122</v>
      </c>
      <c r="D130" s="210" t="s">
        <v>117</v>
      </c>
      <c r="E130" s="211" t="s">
        <v>133</v>
      </c>
      <c r="F130" s="212" t="s">
        <v>134</v>
      </c>
      <c r="G130" s="213" t="s">
        <v>120</v>
      </c>
      <c r="H130" s="214">
        <v>36</v>
      </c>
      <c r="I130" s="215"/>
      <c r="J130" s="216">
        <f>ROUND(I130*H130,2)</f>
        <v>0</v>
      </c>
      <c r="K130" s="212" t="s">
        <v>121</v>
      </c>
      <c r="L130" s="43"/>
      <c r="M130" s="217" t="s">
        <v>1</v>
      </c>
      <c r="N130" s="218" t="s">
        <v>40</v>
      </c>
      <c r="O130" s="90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1" t="s">
        <v>122</v>
      </c>
      <c r="AT130" s="221" t="s">
        <v>117</v>
      </c>
      <c r="AU130" s="221" t="s">
        <v>82</v>
      </c>
      <c r="AY130" s="16" t="s">
        <v>115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6" t="s">
        <v>80</v>
      </c>
      <c r="BK130" s="222">
        <f>ROUND(I130*H130,2)</f>
        <v>0</v>
      </c>
      <c r="BL130" s="16" t="s">
        <v>122</v>
      </c>
      <c r="BM130" s="221" t="s">
        <v>135</v>
      </c>
    </row>
    <row r="131" s="13" customFormat="1">
      <c r="A131" s="13"/>
      <c r="B131" s="223"/>
      <c r="C131" s="224"/>
      <c r="D131" s="225" t="s">
        <v>124</v>
      </c>
      <c r="E131" s="226" t="s">
        <v>1</v>
      </c>
      <c r="F131" s="227" t="s">
        <v>122</v>
      </c>
      <c r="G131" s="224"/>
      <c r="H131" s="228">
        <v>4</v>
      </c>
      <c r="I131" s="229"/>
      <c r="J131" s="224"/>
      <c r="K131" s="224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124</v>
      </c>
      <c r="AU131" s="234" t="s">
        <v>82</v>
      </c>
      <c r="AV131" s="13" t="s">
        <v>82</v>
      </c>
      <c r="AW131" s="13" t="s">
        <v>32</v>
      </c>
      <c r="AX131" s="13" t="s">
        <v>80</v>
      </c>
      <c r="AY131" s="234" t="s">
        <v>115</v>
      </c>
    </row>
    <row r="132" s="13" customFormat="1">
      <c r="A132" s="13"/>
      <c r="B132" s="223"/>
      <c r="C132" s="224"/>
      <c r="D132" s="225" t="s">
        <v>124</v>
      </c>
      <c r="E132" s="224"/>
      <c r="F132" s="227" t="s">
        <v>136</v>
      </c>
      <c r="G132" s="224"/>
      <c r="H132" s="228">
        <v>36</v>
      </c>
      <c r="I132" s="229"/>
      <c r="J132" s="224"/>
      <c r="K132" s="224"/>
      <c r="L132" s="230"/>
      <c r="M132" s="231"/>
      <c r="N132" s="232"/>
      <c r="O132" s="232"/>
      <c r="P132" s="232"/>
      <c r="Q132" s="232"/>
      <c r="R132" s="232"/>
      <c r="S132" s="232"/>
      <c r="T132" s="23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4" t="s">
        <v>124</v>
      </c>
      <c r="AU132" s="234" t="s">
        <v>82</v>
      </c>
      <c r="AV132" s="13" t="s">
        <v>82</v>
      </c>
      <c r="AW132" s="13" t="s">
        <v>4</v>
      </c>
      <c r="AX132" s="13" t="s">
        <v>80</v>
      </c>
      <c r="AY132" s="234" t="s">
        <v>115</v>
      </c>
    </row>
    <row r="133" s="2" customFormat="1" ht="24.15" customHeight="1">
      <c r="A133" s="37"/>
      <c r="B133" s="38"/>
      <c r="C133" s="210" t="s">
        <v>137</v>
      </c>
      <c r="D133" s="210" t="s">
        <v>117</v>
      </c>
      <c r="E133" s="211" t="s">
        <v>138</v>
      </c>
      <c r="F133" s="212" t="s">
        <v>139</v>
      </c>
      <c r="G133" s="213" t="s">
        <v>120</v>
      </c>
      <c r="H133" s="214">
        <v>5</v>
      </c>
      <c r="I133" s="215"/>
      <c r="J133" s="216">
        <f>ROUND(I133*H133,2)</f>
        <v>0</v>
      </c>
      <c r="K133" s="212" t="s">
        <v>121</v>
      </c>
      <c r="L133" s="43"/>
      <c r="M133" s="217" t="s">
        <v>1</v>
      </c>
      <c r="N133" s="218" t="s">
        <v>40</v>
      </c>
      <c r="O133" s="90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1" t="s">
        <v>122</v>
      </c>
      <c r="AT133" s="221" t="s">
        <v>117</v>
      </c>
      <c r="AU133" s="221" t="s">
        <v>82</v>
      </c>
      <c r="AY133" s="16" t="s">
        <v>115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6" t="s">
        <v>80</v>
      </c>
      <c r="BK133" s="222">
        <f>ROUND(I133*H133,2)</f>
        <v>0</v>
      </c>
      <c r="BL133" s="16" t="s">
        <v>122</v>
      </c>
      <c r="BM133" s="221" t="s">
        <v>140</v>
      </c>
    </row>
    <row r="134" s="2" customFormat="1" ht="33" customHeight="1">
      <c r="A134" s="37"/>
      <c r="B134" s="38"/>
      <c r="C134" s="210" t="s">
        <v>141</v>
      </c>
      <c r="D134" s="210" t="s">
        <v>117</v>
      </c>
      <c r="E134" s="211" t="s">
        <v>142</v>
      </c>
      <c r="F134" s="212" t="s">
        <v>143</v>
      </c>
      <c r="G134" s="213" t="s">
        <v>144</v>
      </c>
      <c r="H134" s="214">
        <v>7.2000000000000002</v>
      </c>
      <c r="I134" s="215"/>
      <c r="J134" s="216">
        <f>ROUND(I134*H134,2)</f>
        <v>0</v>
      </c>
      <c r="K134" s="212" t="s">
        <v>121</v>
      </c>
      <c r="L134" s="43"/>
      <c r="M134" s="217" t="s">
        <v>1</v>
      </c>
      <c r="N134" s="218" t="s">
        <v>40</v>
      </c>
      <c r="O134" s="90"/>
      <c r="P134" s="219">
        <f>O134*H134</f>
        <v>0</v>
      </c>
      <c r="Q134" s="219">
        <v>0</v>
      </c>
      <c r="R134" s="219">
        <f>Q134*H134</f>
        <v>0</v>
      </c>
      <c r="S134" s="219">
        <v>0</v>
      </c>
      <c r="T134" s="220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1" t="s">
        <v>122</v>
      </c>
      <c r="AT134" s="221" t="s">
        <v>117</v>
      </c>
      <c r="AU134" s="221" t="s">
        <v>82</v>
      </c>
      <c r="AY134" s="16" t="s">
        <v>115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6" t="s">
        <v>80</v>
      </c>
      <c r="BK134" s="222">
        <f>ROUND(I134*H134,2)</f>
        <v>0</v>
      </c>
      <c r="BL134" s="16" t="s">
        <v>122</v>
      </c>
      <c r="BM134" s="221" t="s">
        <v>145</v>
      </c>
    </row>
    <row r="135" s="13" customFormat="1">
      <c r="A135" s="13"/>
      <c r="B135" s="223"/>
      <c r="C135" s="224"/>
      <c r="D135" s="225" t="s">
        <v>124</v>
      </c>
      <c r="E135" s="226" t="s">
        <v>1</v>
      </c>
      <c r="F135" s="227" t="s">
        <v>146</v>
      </c>
      <c r="G135" s="224"/>
      <c r="H135" s="228">
        <v>7.2000000000000002</v>
      </c>
      <c r="I135" s="229"/>
      <c r="J135" s="224"/>
      <c r="K135" s="224"/>
      <c r="L135" s="230"/>
      <c r="M135" s="231"/>
      <c r="N135" s="232"/>
      <c r="O135" s="232"/>
      <c r="P135" s="232"/>
      <c r="Q135" s="232"/>
      <c r="R135" s="232"/>
      <c r="S135" s="232"/>
      <c r="T135" s="23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4" t="s">
        <v>124</v>
      </c>
      <c r="AU135" s="234" t="s">
        <v>82</v>
      </c>
      <c r="AV135" s="13" t="s">
        <v>82</v>
      </c>
      <c r="AW135" s="13" t="s">
        <v>32</v>
      </c>
      <c r="AX135" s="13" t="s">
        <v>80</v>
      </c>
      <c r="AY135" s="234" t="s">
        <v>115</v>
      </c>
    </row>
    <row r="136" s="2" customFormat="1" ht="16.5" customHeight="1">
      <c r="A136" s="37"/>
      <c r="B136" s="38"/>
      <c r="C136" s="210" t="s">
        <v>147</v>
      </c>
      <c r="D136" s="210" t="s">
        <v>117</v>
      </c>
      <c r="E136" s="211" t="s">
        <v>148</v>
      </c>
      <c r="F136" s="212" t="s">
        <v>149</v>
      </c>
      <c r="G136" s="213" t="s">
        <v>150</v>
      </c>
      <c r="H136" s="214">
        <v>43.200000000000003</v>
      </c>
      <c r="I136" s="215"/>
      <c r="J136" s="216">
        <f>ROUND(I136*H136,2)</f>
        <v>0</v>
      </c>
      <c r="K136" s="212" t="s">
        <v>121</v>
      </c>
      <c r="L136" s="43"/>
      <c r="M136" s="217" t="s">
        <v>1</v>
      </c>
      <c r="N136" s="218" t="s">
        <v>40</v>
      </c>
      <c r="O136" s="90"/>
      <c r="P136" s="219">
        <f>O136*H136</f>
        <v>0</v>
      </c>
      <c r="Q136" s="219">
        <v>0</v>
      </c>
      <c r="R136" s="219">
        <f>Q136*H136</f>
        <v>0</v>
      </c>
      <c r="S136" s="219">
        <v>0</v>
      </c>
      <c r="T136" s="220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1" t="s">
        <v>122</v>
      </c>
      <c r="AT136" s="221" t="s">
        <v>117</v>
      </c>
      <c r="AU136" s="221" t="s">
        <v>82</v>
      </c>
      <c r="AY136" s="16" t="s">
        <v>115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6" t="s">
        <v>80</v>
      </c>
      <c r="BK136" s="222">
        <f>ROUND(I136*H136,2)</f>
        <v>0</v>
      </c>
      <c r="BL136" s="16" t="s">
        <v>122</v>
      </c>
      <c r="BM136" s="221" t="s">
        <v>151</v>
      </c>
    </row>
    <row r="137" s="13" customFormat="1">
      <c r="A137" s="13"/>
      <c r="B137" s="223"/>
      <c r="C137" s="224"/>
      <c r="D137" s="225" t="s">
        <v>124</v>
      </c>
      <c r="E137" s="226" t="s">
        <v>1</v>
      </c>
      <c r="F137" s="227" t="s">
        <v>152</v>
      </c>
      <c r="G137" s="224"/>
      <c r="H137" s="228">
        <v>43.200000000000003</v>
      </c>
      <c r="I137" s="229"/>
      <c r="J137" s="224"/>
      <c r="K137" s="224"/>
      <c r="L137" s="230"/>
      <c r="M137" s="231"/>
      <c r="N137" s="232"/>
      <c r="O137" s="232"/>
      <c r="P137" s="232"/>
      <c r="Q137" s="232"/>
      <c r="R137" s="232"/>
      <c r="S137" s="232"/>
      <c r="T137" s="23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4" t="s">
        <v>124</v>
      </c>
      <c r="AU137" s="234" t="s">
        <v>82</v>
      </c>
      <c r="AV137" s="13" t="s">
        <v>82</v>
      </c>
      <c r="AW137" s="13" t="s">
        <v>32</v>
      </c>
      <c r="AX137" s="13" t="s">
        <v>80</v>
      </c>
      <c r="AY137" s="234" t="s">
        <v>115</v>
      </c>
    </row>
    <row r="138" s="12" customFormat="1" ht="22.8" customHeight="1">
      <c r="A138" s="12"/>
      <c r="B138" s="194"/>
      <c r="C138" s="195"/>
      <c r="D138" s="196" t="s">
        <v>74</v>
      </c>
      <c r="E138" s="208" t="s">
        <v>141</v>
      </c>
      <c r="F138" s="208" t="s">
        <v>153</v>
      </c>
      <c r="G138" s="195"/>
      <c r="H138" s="195"/>
      <c r="I138" s="198"/>
      <c r="J138" s="209">
        <f>BK138</f>
        <v>0</v>
      </c>
      <c r="K138" s="195"/>
      <c r="L138" s="200"/>
      <c r="M138" s="201"/>
      <c r="N138" s="202"/>
      <c r="O138" s="202"/>
      <c r="P138" s="203">
        <f>SUM(P139:P141)</f>
        <v>0</v>
      </c>
      <c r="Q138" s="202"/>
      <c r="R138" s="203">
        <f>SUM(R139:R141)</f>
        <v>3.5777532000000001</v>
      </c>
      <c r="S138" s="202"/>
      <c r="T138" s="204">
        <f>SUM(T139:T141)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5" t="s">
        <v>80</v>
      </c>
      <c r="AT138" s="206" t="s">
        <v>74</v>
      </c>
      <c r="AU138" s="206" t="s">
        <v>80</v>
      </c>
      <c r="AY138" s="205" t="s">
        <v>115</v>
      </c>
      <c r="BK138" s="207">
        <f>SUM(BK139:BK141)</f>
        <v>0</v>
      </c>
    </row>
    <row r="139" s="2" customFormat="1" ht="24.15" customHeight="1">
      <c r="A139" s="37"/>
      <c r="B139" s="38"/>
      <c r="C139" s="210" t="s">
        <v>154</v>
      </c>
      <c r="D139" s="210" t="s">
        <v>117</v>
      </c>
      <c r="E139" s="211" t="s">
        <v>155</v>
      </c>
      <c r="F139" s="212" t="s">
        <v>156</v>
      </c>
      <c r="G139" s="213" t="s">
        <v>150</v>
      </c>
      <c r="H139" s="214">
        <v>28.359999999999999</v>
      </c>
      <c r="I139" s="215"/>
      <c r="J139" s="216">
        <f>ROUND(I139*H139,2)</f>
        <v>0</v>
      </c>
      <c r="K139" s="212" t="s">
        <v>121</v>
      </c>
      <c r="L139" s="43"/>
      <c r="M139" s="217" t="s">
        <v>1</v>
      </c>
      <c r="N139" s="218" t="s">
        <v>40</v>
      </c>
      <c r="O139" s="90"/>
      <c r="P139" s="219">
        <f>O139*H139</f>
        <v>0</v>
      </c>
      <c r="Q139" s="219">
        <v>0.0051200000000000004</v>
      </c>
      <c r="R139" s="219">
        <f>Q139*H139</f>
        <v>0.1452032</v>
      </c>
      <c r="S139" s="219">
        <v>0</v>
      </c>
      <c r="T139" s="220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1" t="s">
        <v>122</v>
      </c>
      <c r="AT139" s="221" t="s">
        <v>117</v>
      </c>
      <c r="AU139" s="221" t="s">
        <v>82</v>
      </c>
      <c r="AY139" s="16" t="s">
        <v>115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6" t="s">
        <v>80</v>
      </c>
      <c r="BK139" s="222">
        <f>ROUND(I139*H139,2)</f>
        <v>0</v>
      </c>
      <c r="BL139" s="16" t="s">
        <v>122</v>
      </c>
      <c r="BM139" s="221" t="s">
        <v>157</v>
      </c>
    </row>
    <row r="140" s="2" customFormat="1" ht="21.75" customHeight="1">
      <c r="A140" s="37"/>
      <c r="B140" s="38"/>
      <c r="C140" s="210" t="s">
        <v>158</v>
      </c>
      <c r="D140" s="210" t="s">
        <v>117</v>
      </c>
      <c r="E140" s="211" t="s">
        <v>159</v>
      </c>
      <c r="F140" s="212" t="s">
        <v>160</v>
      </c>
      <c r="G140" s="213" t="s">
        <v>150</v>
      </c>
      <c r="H140" s="214">
        <v>5.5</v>
      </c>
      <c r="I140" s="215"/>
      <c r="J140" s="216">
        <f>ROUND(I140*H140,2)</f>
        <v>0</v>
      </c>
      <c r="K140" s="212" t="s">
        <v>121</v>
      </c>
      <c r="L140" s="43"/>
      <c r="M140" s="217" t="s">
        <v>1</v>
      </c>
      <c r="N140" s="218" t="s">
        <v>40</v>
      </c>
      <c r="O140" s="90"/>
      <c r="P140" s="219">
        <f>O140*H140</f>
        <v>0</v>
      </c>
      <c r="Q140" s="219">
        <v>0.3674</v>
      </c>
      <c r="R140" s="219">
        <f>Q140*H140</f>
        <v>2.0207000000000002</v>
      </c>
      <c r="S140" s="219">
        <v>0</v>
      </c>
      <c r="T140" s="220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1" t="s">
        <v>122</v>
      </c>
      <c r="AT140" s="221" t="s">
        <v>117</v>
      </c>
      <c r="AU140" s="221" t="s">
        <v>82</v>
      </c>
      <c r="AY140" s="16" t="s">
        <v>115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6" t="s">
        <v>80</v>
      </c>
      <c r="BK140" s="222">
        <f>ROUND(I140*H140,2)</f>
        <v>0</v>
      </c>
      <c r="BL140" s="16" t="s">
        <v>122</v>
      </c>
      <c r="BM140" s="221" t="s">
        <v>161</v>
      </c>
    </row>
    <row r="141" s="2" customFormat="1" ht="24.15" customHeight="1">
      <c r="A141" s="37"/>
      <c r="B141" s="38"/>
      <c r="C141" s="210" t="s">
        <v>162</v>
      </c>
      <c r="D141" s="210" t="s">
        <v>117</v>
      </c>
      <c r="E141" s="211" t="s">
        <v>163</v>
      </c>
      <c r="F141" s="212" t="s">
        <v>164</v>
      </c>
      <c r="G141" s="213" t="s">
        <v>150</v>
      </c>
      <c r="H141" s="214">
        <v>5.5</v>
      </c>
      <c r="I141" s="215"/>
      <c r="J141" s="216">
        <f>ROUND(I141*H141,2)</f>
        <v>0</v>
      </c>
      <c r="K141" s="212" t="s">
        <v>121</v>
      </c>
      <c r="L141" s="43"/>
      <c r="M141" s="217" t="s">
        <v>1</v>
      </c>
      <c r="N141" s="218" t="s">
        <v>40</v>
      </c>
      <c r="O141" s="90"/>
      <c r="P141" s="219">
        <f>O141*H141</f>
        <v>0</v>
      </c>
      <c r="Q141" s="219">
        <v>0.25669999999999998</v>
      </c>
      <c r="R141" s="219">
        <f>Q141*H141</f>
        <v>1.4118499999999998</v>
      </c>
      <c r="S141" s="219">
        <v>0</v>
      </c>
      <c r="T141" s="220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1" t="s">
        <v>122</v>
      </c>
      <c r="AT141" s="221" t="s">
        <v>117</v>
      </c>
      <c r="AU141" s="221" t="s">
        <v>82</v>
      </c>
      <c r="AY141" s="16" t="s">
        <v>115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6" t="s">
        <v>80</v>
      </c>
      <c r="BK141" s="222">
        <f>ROUND(I141*H141,2)</f>
        <v>0</v>
      </c>
      <c r="BL141" s="16" t="s">
        <v>122</v>
      </c>
      <c r="BM141" s="221" t="s">
        <v>165</v>
      </c>
    </row>
    <row r="142" s="12" customFormat="1" ht="22.8" customHeight="1">
      <c r="A142" s="12"/>
      <c r="B142" s="194"/>
      <c r="C142" s="195"/>
      <c r="D142" s="196" t="s">
        <v>74</v>
      </c>
      <c r="E142" s="208" t="s">
        <v>158</v>
      </c>
      <c r="F142" s="208" t="s">
        <v>166</v>
      </c>
      <c r="G142" s="195"/>
      <c r="H142" s="195"/>
      <c r="I142" s="198"/>
      <c r="J142" s="209">
        <f>BK142</f>
        <v>0</v>
      </c>
      <c r="K142" s="195"/>
      <c r="L142" s="200"/>
      <c r="M142" s="201"/>
      <c r="N142" s="202"/>
      <c r="O142" s="202"/>
      <c r="P142" s="203">
        <f>SUM(P143:P151)</f>
        <v>0</v>
      </c>
      <c r="Q142" s="202"/>
      <c r="R142" s="203">
        <f>SUM(R143:R151)</f>
        <v>0</v>
      </c>
      <c r="S142" s="202"/>
      <c r="T142" s="204">
        <f>SUM(T143:T151)</f>
        <v>0.495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5" t="s">
        <v>80</v>
      </c>
      <c r="AT142" s="206" t="s">
        <v>74</v>
      </c>
      <c r="AU142" s="206" t="s">
        <v>80</v>
      </c>
      <c r="AY142" s="205" t="s">
        <v>115</v>
      </c>
      <c r="BK142" s="207">
        <f>SUM(BK143:BK151)</f>
        <v>0</v>
      </c>
    </row>
    <row r="143" s="2" customFormat="1" ht="37.8" customHeight="1">
      <c r="A143" s="37"/>
      <c r="B143" s="38"/>
      <c r="C143" s="210" t="s">
        <v>167</v>
      </c>
      <c r="D143" s="210" t="s">
        <v>117</v>
      </c>
      <c r="E143" s="211" t="s">
        <v>168</v>
      </c>
      <c r="F143" s="212" t="s">
        <v>169</v>
      </c>
      <c r="G143" s="213" t="s">
        <v>150</v>
      </c>
      <c r="H143" s="214">
        <v>183.08000000000001</v>
      </c>
      <c r="I143" s="215"/>
      <c r="J143" s="216">
        <f>ROUND(I143*H143,2)</f>
        <v>0</v>
      </c>
      <c r="K143" s="212" t="s">
        <v>121</v>
      </c>
      <c r="L143" s="43"/>
      <c r="M143" s="217" t="s">
        <v>1</v>
      </c>
      <c r="N143" s="218" t="s">
        <v>40</v>
      </c>
      <c r="O143" s="90"/>
      <c r="P143" s="219">
        <f>O143*H143</f>
        <v>0</v>
      </c>
      <c r="Q143" s="219">
        <v>0</v>
      </c>
      <c r="R143" s="219">
        <f>Q143*H143</f>
        <v>0</v>
      </c>
      <c r="S143" s="219">
        <v>0</v>
      </c>
      <c r="T143" s="220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1" t="s">
        <v>122</v>
      </c>
      <c r="AT143" s="221" t="s">
        <v>117</v>
      </c>
      <c r="AU143" s="221" t="s">
        <v>82</v>
      </c>
      <c r="AY143" s="16" t="s">
        <v>115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6" t="s">
        <v>80</v>
      </c>
      <c r="BK143" s="222">
        <f>ROUND(I143*H143,2)</f>
        <v>0</v>
      </c>
      <c r="BL143" s="16" t="s">
        <v>122</v>
      </c>
      <c r="BM143" s="221" t="s">
        <v>170</v>
      </c>
    </row>
    <row r="144" s="13" customFormat="1">
      <c r="A144" s="13"/>
      <c r="B144" s="223"/>
      <c r="C144" s="224"/>
      <c r="D144" s="225" t="s">
        <v>124</v>
      </c>
      <c r="E144" s="226" t="s">
        <v>1</v>
      </c>
      <c r="F144" s="227" t="s">
        <v>171</v>
      </c>
      <c r="G144" s="224"/>
      <c r="H144" s="228">
        <v>183.08000000000001</v>
      </c>
      <c r="I144" s="229"/>
      <c r="J144" s="224"/>
      <c r="K144" s="224"/>
      <c r="L144" s="230"/>
      <c r="M144" s="231"/>
      <c r="N144" s="232"/>
      <c r="O144" s="232"/>
      <c r="P144" s="232"/>
      <c r="Q144" s="232"/>
      <c r="R144" s="232"/>
      <c r="S144" s="232"/>
      <c r="T144" s="23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4" t="s">
        <v>124</v>
      </c>
      <c r="AU144" s="234" t="s">
        <v>82</v>
      </c>
      <c r="AV144" s="13" t="s">
        <v>82</v>
      </c>
      <c r="AW144" s="13" t="s">
        <v>32</v>
      </c>
      <c r="AX144" s="13" t="s">
        <v>80</v>
      </c>
      <c r="AY144" s="234" t="s">
        <v>115</v>
      </c>
    </row>
    <row r="145" s="2" customFormat="1" ht="37.8" customHeight="1">
      <c r="A145" s="37"/>
      <c r="B145" s="38"/>
      <c r="C145" s="210" t="s">
        <v>8</v>
      </c>
      <c r="D145" s="210" t="s">
        <v>117</v>
      </c>
      <c r="E145" s="211" t="s">
        <v>172</v>
      </c>
      <c r="F145" s="212" t="s">
        <v>173</v>
      </c>
      <c r="G145" s="213" t="s">
        <v>150</v>
      </c>
      <c r="H145" s="214">
        <v>5492.3999999999996</v>
      </c>
      <c r="I145" s="215"/>
      <c r="J145" s="216">
        <f>ROUND(I145*H145,2)</f>
        <v>0</v>
      </c>
      <c r="K145" s="212" t="s">
        <v>121</v>
      </c>
      <c r="L145" s="43"/>
      <c r="M145" s="217" t="s">
        <v>1</v>
      </c>
      <c r="N145" s="218" t="s">
        <v>40</v>
      </c>
      <c r="O145" s="90"/>
      <c r="P145" s="219">
        <f>O145*H145</f>
        <v>0</v>
      </c>
      <c r="Q145" s="219">
        <v>0</v>
      </c>
      <c r="R145" s="219">
        <f>Q145*H145</f>
        <v>0</v>
      </c>
      <c r="S145" s="219">
        <v>0</v>
      </c>
      <c r="T145" s="220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1" t="s">
        <v>122</v>
      </c>
      <c r="AT145" s="221" t="s">
        <v>117</v>
      </c>
      <c r="AU145" s="221" t="s">
        <v>82</v>
      </c>
      <c r="AY145" s="16" t="s">
        <v>115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6" t="s">
        <v>80</v>
      </c>
      <c r="BK145" s="222">
        <f>ROUND(I145*H145,2)</f>
        <v>0</v>
      </c>
      <c r="BL145" s="16" t="s">
        <v>122</v>
      </c>
      <c r="BM145" s="221" t="s">
        <v>174</v>
      </c>
    </row>
    <row r="146" s="13" customFormat="1">
      <c r="A146" s="13"/>
      <c r="B146" s="223"/>
      <c r="C146" s="224"/>
      <c r="D146" s="225" t="s">
        <v>124</v>
      </c>
      <c r="E146" s="226" t="s">
        <v>1</v>
      </c>
      <c r="F146" s="227" t="s">
        <v>175</v>
      </c>
      <c r="G146" s="224"/>
      <c r="H146" s="228">
        <v>183.08000000000001</v>
      </c>
      <c r="I146" s="229"/>
      <c r="J146" s="224"/>
      <c r="K146" s="224"/>
      <c r="L146" s="230"/>
      <c r="M146" s="231"/>
      <c r="N146" s="232"/>
      <c r="O146" s="232"/>
      <c r="P146" s="232"/>
      <c r="Q146" s="232"/>
      <c r="R146" s="232"/>
      <c r="S146" s="232"/>
      <c r="T146" s="23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4" t="s">
        <v>124</v>
      </c>
      <c r="AU146" s="234" t="s">
        <v>82</v>
      </c>
      <c r="AV146" s="13" t="s">
        <v>82</v>
      </c>
      <c r="AW146" s="13" t="s">
        <v>32</v>
      </c>
      <c r="AX146" s="13" t="s">
        <v>80</v>
      </c>
      <c r="AY146" s="234" t="s">
        <v>115</v>
      </c>
    </row>
    <row r="147" s="13" customFormat="1">
      <c r="A147" s="13"/>
      <c r="B147" s="223"/>
      <c r="C147" s="224"/>
      <c r="D147" s="225" t="s">
        <v>124</v>
      </c>
      <c r="E147" s="224"/>
      <c r="F147" s="227" t="s">
        <v>176</v>
      </c>
      <c r="G147" s="224"/>
      <c r="H147" s="228">
        <v>5492.3999999999996</v>
      </c>
      <c r="I147" s="229"/>
      <c r="J147" s="224"/>
      <c r="K147" s="224"/>
      <c r="L147" s="230"/>
      <c r="M147" s="231"/>
      <c r="N147" s="232"/>
      <c r="O147" s="232"/>
      <c r="P147" s="232"/>
      <c r="Q147" s="232"/>
      <c r="R147" s="232"/>
      <c r="S147" s="232"/>
      <c r="T147" s="23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4" t="s">
        <v>124</v>
      </c>
      <c r="AU147" s="234" t="s">
        <v>82</v>
      </c>
      <c r="AV147" s="13" t="s">
        <v>82</v>
      </c>
      <c r="AW147" s="13" t="s">
        <v>4</v>
      </c>
      <c r="AX147" s="13" t="s">
        <v>80</v>
      </c>
      <c r="AY147" s="234" t="s">
        <v>115</v>
      </c>
    </row>
    <row r="148" s="2" customFormat="1" ht="37.8" customHeight="1">
      <c r="A148" s="37"/>
      <c r="B148" s="38"/>
      <c r="C148" s="210" t="s">
        <v>177</v>
      </c>
      <c r="D148" s="210" t="s">
        <v>117</v>
      </c>
      <c r="E148" s="211" t="s">
        <v>178</v>
      </c>
      <c r="F148" s="212" t="s">
        <v>179</v>
      </c>
      <c r="G148" s="213" t="s">
        <v>150</v>
      </c>
      <c r="H148" s="214">
        <v>183.08000000000001</v>
      </c>
      <c r="I148" s="215"/>
      <c r="J148" s="216">
        <f>ROUND(I148*H148,2)</f>
        <v>0</v>
      </c>
      <c r="K148" s="212" t="s">
        <v>121</v>
      </c>
      <c r="L148" s="43"/>
      <c r="M148" s="217" t="s">
        <v>1</v>
      </c>
      <c r="N148" s="218" t="s">
        <v>40</v>
      </c>
      <c r="O148" s="90"/>
      <c r="P148" s="219">
        <f>O148*H148</f>
        <v>0</v>
      </c>
      <c r="Q148" s="219">
        <v>0</v>
      </c>
      <c r="R148" s="219">
        <f>Q148*H148</f>
        <v>0</v>
      </c>
      <c r="S148" s="219">
        <v>0</v>
      </c>
      <c r="T148" s="220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1" t="s">
        <v>122</v>
      </c>
      <c r="AT148" s="221" t="s">
        <v>117</v>
      </c>
      <c r="AU148" s="221" t="s">
        <v>82</v>
      </c>
      <c r="AY148" s="16" t="s">
        <v>115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6" t="s">
        <v>80</v>
      </c>
      <c r="BK148" s="222">
        <f>ROUND(I148*H148,2)</f>
        <v>0</v>
      </c>
      <c r="BL148" s="16" t="s">
        <v>122</v>
      </c>
      <c r="BM148" s="221" t="s">
        <v>180</v>
      </c>
    </row>
    <row r="149" s="2" customFormat="1" ht="16.5" customHeight="1">
      <c r="A149" s="37"/>
      <c r="B149" s="38"/>
      <c r="C149" s="210" t="s">
        <v>181</v>
      </c>
      <c r="D149" s="210" t="s">
        <v>117</v>
      </c>
      <c r="E149" s="211" t="s">
        <v>182</v>
      </c>
      <c r="F149" s="212" t="s">
        <v>183</v>
      </c>
      <c r="G149" s="213" t="s">
        <v>184</v>
      </c>
      <c r="H149" s="214">
        <v>1</v>
      </c>
      <c r="I149" s="215"/>
      <c r="J149" s="216">
        <f>ROUND(I149*H149,2)</f>
        <v>0</v>
      </c>
      <c r="K149" s="212" t="s">
        <v>1</v>
      </c>
      <c r="L149" s="43"/>
      <c r="M149" s="217" t="s">
        <v>1</v>
      </c>
      <c r="N149" s="218" t="s">
        <v>40</v>
      </c>
      <c r="O149" s="90"/>
      <c r="P149" s="219">
        <f>O149*H149</f>
        <v>0</v>
      </c>
      <c r="Q149" s="219">
        <v>0</v>
      </c>
      <c r="R149" s="219">
        <f>Q149*H149</f>
        <v>0</v>
      </c>
      <c r="S149" s="219">
        <v>0</v>
      </c>
      <c r="T149" s="220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1" t="s">
        <v>122</v>
      </c>
      <c r="AT149" s="221" t="s">
        <v>117</v>
      </c>
      <c r="AU149" s="221" t="s">
        <v>82</v>
      </c>
      <c r="AY149" s="16" t="s">
        <v>115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6" t="s">
        <v>80</v>
      </c>
      <c r="BK149" s="222">
        <f>ROUND(I149*H149,2)</f>
        <v>0</v>
      </c>
      <c r="BL149" s="16" t="s">
        <v>122</v>
      </c>
      <c r="BM149" s="221" t="s">
        <v>185</v>
      </c>
    </row>
    <row r="150" s="13" customFormat="1">
      <c r="A150" s="13"/>
      <c r="B150" s="223"/>
      <c r="C150" s="224"/>
      <c r="D150" s="225" t="s">
        <v>124</v>
      </c>
      <c r="E150" s="226" t="s">
        <v>1</v>
      </c>
      <c r="F150" s="227" t="s">
        <v>80</v>
      </c>
      <c r="G150" s="224"/>
      <c r="H150" s="228">
        <v>1</v>
      </c>
      <c r="I150" s="229"/>
      <c r="J150" s="224"/>
      <c r="K150" s="224"/>
      <c r="L150" s="230"/>
      <c r="M150" s="231"/>
      <c r="N150" s="232"/>
      <c r="O150" s="232"/>
      <c r="P150" s="232"/>
      <c r="Q150" s="232"/>
      <c r="R150" s="232"/>
      <c r="S150" s="232"/>
      <c r="T150" s="23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4" t="s">
        <v>124</v>
      </c>
      <c r="AU150" s="234" t="s">
        <v>82</v>
      </c>
      <c r="AV150" s="13" t="s">
        <v>82</v>
      </c>
      <c r="AW150" s="13" t="s">
        <v>32</v>
      </c>
      <c r="AX150" s="13" t="s">
        <v>80</v>
      </c>
      <c r="AY150" s="234" t="s">
        <v>115</v>
      </c>
    </row>
    <row r="151" s="2" customFormat="1" ht="16.5" customHeight="1">
      <c r="A151" s="37"/>
      <c r="B151" s="38"/>
      <c r="C151" s="210" t="s">
        <v>186</v>
      </c>
      <c r="D151" s="210" t="s">
        <v>117</v>
      </c>
      <c r="E151" s="211" t="s">
        <v>187</v>
      </c>
      <c r="F151" s="212" t="s">
        <v>188</v>
      </c>
      <c r="G151" s="213" t="s">
        <v>150</v>
      </c>
      <c r="H151" s="214">
        <v>5.5</v>
      </c>
      <c r="I151" s="215"/>
      <c r="J151" s="216">
        <f>ROUND(I151*H151,2)</f>
        <v>0</v>
      </c>
      <c r="K151" s="212" t="s">
        <v>121</v>
      </c>
      <c r="L151" s="43"/>
      <c r="M151" s="217" t="s">
        <v>1</v>
      </c>
      <c r="N151" s="218" t="s">
        <v>40</v>
      </c>
      <c r="O151" s="90"/>
      <c r="P151" s="219">
        <f>O151*H151</f>
        <v>0</v>
      </c>
      <c r="Q151" s="219">
        <v>0</v>
      </c>
      <c r="R151" s="219">
        <f>Q151*H151</f>
        <v>0</v>
      </c>
      <c r="S151" s="219">
        <v>0.089999999999999997</v>
      </c>
      <c r="T151" s="220">
        <f>S151*H151</f>
        <v>0.495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1" t="s">
        <v>122</v>
      </c>
      <c r="AT151" s="221" t="s">
        <v>117</v>
      </c>
      <c r="AU151" s="221" t="s">
        <v>82</v>
      </c>
      <c r="AY151" s="16" t="s">
        <v>115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6" t="s">
        <v>80</v>
      </c>
      <c r="BK151" s="222">
        <f>ROUND(I151*H151,2)</f>
        <v>0</v>
      </c>
      <c r="BL151" s="16" t="s">
        <v>122</v>
      </c>
      <c r="BM151" s="221" t="s">
        <v>189</v>
      </c>
    </row>
    <row r="152" s="12" customFormat="1" ht="22.8" customHeight="1">
      <c r="A152" s="12"/>
      <c r="B152" s="194"/>
      <c r="C152" s="195"/>
      <c r="D152" s="196" t="s">
        <v>74</v>
      </c>
      <c r="E152" s="208" t="s">
        <v>190</v>
      </c>
      <c r="F152" s="208" t="s">
        <v>191</v>
      </c>
      <c r="G152" s="195"/>
      <c r="H152" s="195"/>
      <c r="I152" s="198"/>
      <c r="J152" s="209">
        <f>BK152</f>
        <v>0</v>
      </c>
      <c r="K152" s="195"/>
      <c r="L152" s="200"/>
      <c r="M152" s="201"/>
      <c r="N152" s="202"/>
      <c r="O152" s="202"/>
      <c r="P152" s="203">
        <f>SUM(P153:P157)</f>
        <v>0</v>
      </c>
      <c r="Q152" s="202"/>
      <c r="R152" s="203">
        <f>SUM(R153:R157)</f>
        <v>0</v>
      </c>
      <c r="S152" s="202"/>
      <c r="T152" s="204">
        <f>SUM(T153:T157)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5" t="s">
        <v>80</v>
      </c>
      <c r="AT152" s="206" t="s">
        <v>74</v>
      </c>
      <c r="AU152" s="206" t="s">
        <v>80</v>
      </c>
      <c r="AY152" s="205" t="s">
        <v>115</v>
      </c>
      <c r="BK152" s="207">
        <f>SUM(BK153:BK157)</f>
        <v>0</v>
      </c>
    </row>
    <row r="153" s="2" customFormat="1" ht="33" customHeight="1">
      <c r="A153" s="37"/>
      <c r="B153" s="38"/>
      <c r="C153" s="210" t="s">
        <v>192</v>
      </c>
      <c r="D153" s="210" t="s">
        <v>117</v>
      </c>
      <c r="E153" s="211" t="s">
        <v>193</v>
      </c>
      <c r="F153" s="212" t="s">
        <v>194</v>
      </c>
      <c r="G153" s="213" t="s">
        <v>144</v>
      </c>
      <c r="H153" s="214">
        <v>0.56999999999999995</v>
      </c>
      <c r="I153" s="215"/>
      <c r="J153" s="216">
        <f>ROUND(I153*H153,2)</f>
        <v>0</v>
      </c>
      <c r="K153" s="212" t="s">
        <v>121</v>
      </c>
      <c r="L153" s="43"/>
      <c r="M153" s="217" t="s">
        <v>1</v>
      </c>
      <c r="N153" s="218" t="s">
        <v>40</v>
      </c>
      <c r="O153" s="90"/>
      <c r="P153" s="219">
        <f>O153*H153</f>
        <v>0</v>
      </c>
      <c r="Q153" s="219">
        <v>0</v>
      </c>
      <c r="R153" s="219">
        <f>Q153*H153</f>
        <v>0</v>
      </c>
      <c r="S153" s="219">
        <v>0</v>
      </c>
      <c r="T153" s="220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1" t="s">
        <v>122</v>
      </c>
      <c r="AT153" s="221" t="s">
        <v>117</v>
      </c>
      <c r="AU153" s="221" t="s">
        <v>82</v>
      </c>
      <c r="AY153" s="16" t="s">
        <v>115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6" t="s">
        <v>80</v>
      </c>
      <c r="BK153" s="222">
        <f>ROUND(I153*H153,2)</f>
        <v>0</v>
      </c>
      <c r="BL153" s="16" t="s">
        <v>122</v>
      </c>
      <c r="BM153" s="221" t="s">
        <v>195</v>
      </c>
    </row>
    <row r="154" s="2" customFormat="1" ht="24.15" customHeight="1">
      <c r="A154" s="37"/>
      <c r="B154" s="38"/>
      <c r="C154" s="210" t="s">
        <v>196</v>
      </c>
      <c r="D154" s="210" t="s">
        <v>117</v>
      </c>
      <c r="E154" s="211" t="s">
        <v>197</v>
      </c>
      <c r="F154" s="212" t="s">
        <v>198</v>
      </c>
      <c r="G154" s="213" t="s">
        <v>144</v>
      </c>
      <c r="H154" s="214">
        <v>0.56999999999999995</v>
      </c>
      <c r="I154" s="215"/>
      <c r="J154" s="216">
        <f>ROUND(I154*H154,2)</f>
        <v>0</v>
      </c>
      <c r="K154" s="212" t="s">
        <v>121</v>
      </c>
      <c r="L154" s="43"/>
      <c r="M154" s="217" t="s">
        <v>1</v>
      </c>
      <c r="N154" s="218" t="s">
        <v>40</v>
      </c>
      <c r="O154" s="90"/>
      <c r="P154" s="219">
        <f>O154*H154</f>
        <v>0</v>
      </c>
      <c r="Q154" s="219">
        <v>0</v>
      </c>
      <c r="R154" s="219">
        <f>Q154*H154</f>
        <v>0</v>
      </c>
      <c r="S154" s="219">
        <v>0</v>
      </c>
      <c r="T154" s="220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1" t="s">
        <v>122</v>
      </c>
      <c r="AT154" s="221" t="s">
        <v>117</v>
      </c>
      <c r="AU154" s="221" t="s">
        <v>82</v>
      </c>
      <c r="AY154" s="16" t="s">
        <v>115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16" t="s">
        <v>80</v>
      </c>
      <c r="BK154" s="222">
        <f>ROUND(I154*H154,2)</f>
        <v>0</v>
      </c>
      <c r="BL154" s="16" t="s">
        <v>122</v>
      </c>
      <c r="BM154" s="221" t="s">
        <v>199</v>
      </c>
    </row>
    <row r="155" s="2" customFormat="1" ht="33" customHeight="1">
      <c r="A155" s="37"/>
      <c r="B155" s="38"/>
      <c r="C155" s="210" t="s">
        <v>200</v>
      </c>
      <c r="D155" s="210" t="s">
        <v>117</v>
      </c>
      <c r="E155" s="211" t="s">
        <v>201</v>
      </c>
      <c r="F155" s="212" t="s">
        <v>202</v>
      </c>
      <c r="G155" s="213" t="s">
        <v>144</v>
      </c>
      <c r="H155" s="214">
        <v>10.83</v>
      </c>
      <c r="I155" s="215"/>
      <c r="J155" s="216">
        <f>ROUND(I155*H155,2)</f>
        <v>0</v>
      </c>
      <c r="K155" s="212" t="s">
        <v>121</v>
      </c>
      <c r="L155" s="43"/>
      <c r="M155" s="217" t="s">
        <v>1</v>
      </c>
      <c r="N155" s="218" t="s">
        <v>40</v>
      </c>
      <c r="O155" s="90"/>
      <c r="P155" s="219">
        <f>O155*H155</f>
        <v>0</v>
      </c>
      <c r="Q155" s="219">
        <v>0</v>
      </c>
      <c r="R155" s="219">
        <f>Q155*H155</f>
        <v>0</v>
      </c>
      <c r="S155" s="219">
        <v>0</v>
      </c>
      <c r="T155" s="220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1" t="s">
        <v>122</v>
      </c>
      <c r="AT155" s="221" t="s">
        <v>117</v>
      </c>
      <c r="AU155" s="221" t="s">
        <v>82</v>
      </c>
      <c r="AY155" s="16" t="s">
        <v>115</v>
      </c>
      <c r="BE155" s="222">
        <f>IF(N155="základní",J155,0)</f>
        <v>0</v>
      </c>
      <c r="BF155" s="222">
        <f>IF(N155="snížená",J155,0)</f>
        <v>0</v>
      </c>
      <c r="BG155" s="222">
        <f>IF(N155="zákl. přenesená",J155,0)</f>
        <v>0</v>
      </c>
      <c r="BH155" s="222">
        <f>IF(N155="sníž. přenesená",J155,0)</f>
        <v>0</v>
      </c>
      <c r="BI155" s="222">
        <f>IF(N155="nulová",J155,0)</f>
        <v>0</v>
      </c>
      <c r="BJ155" s="16" t="s">
        <v>80</v>
      </c>
      <c r="BK155" s="222">
        <f>ROUND(I155*H155,2)</f>
        <v>0</v>
      </c>
      <c r="BL155" s="16" t="s">
        <v>122</v>
      </c>
      <c r="BM155" s="221" t="s">
        <v>203</v>
      </c>
    </row>
    <row r="156" s="13" customFormat="1">
      <c r="A156" s="13"/>
      <c r="B156" s="223"/>
      <c r="C156" s="224"/>
      <c r="D156" s="225" t="s">
        <v>124</v>
      </c>
      <c r="E156" s="224"/>
      <c r="F156" s="227" t="s">
        <v>204</v>
      </c>
      <c r="G156" s="224"/>
      <c r="H156" s="228">
        <v>10.83</v>
      </c>
      <c r="I156" s="229"/>
      <c r="J156" s="224"/>
      <c r="K156" s="224"/>
      <c r="L156" s="230"/>
      <c r="M156" s="231"/>
      <c r="N156" s="232"/>
      <c r="O156" s="232"/>
      <c r="P156" s="232"/>
      <c r="Q156" s="232"/>
      <c r="R156" s="232"/>
      <c r="S156" s="232"/>
      <c r="T156" s="23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4" t="s">
        <v>124</v>
      </c>
      <c r="AU156" s="234" t="s">
        <v>82</v>
      </c>
      <c r="AV156" s="13" t="s">
        <v>82</v>
      </c>
      <c r="AW156" s="13" t="s">
        <v>4</v>
      </c>
      <c r="AX156" s="13" t="s">
        <v>80</v>
      </c>
      <c r="AY156" s="234" t="s">
        <v>115</v>
      </c>
    </row>
    <row r="157" s="2" customFormat="1" ht="33" customHeight="1">
      <c r="A157" s="37"/>
      <c r="B157" s="38"/>
      <c r="C157" s="210" t="s">
        <v>205</v>
      </c>
      <c r="D157" s="210" t="s">
        <v>117</v>
      </c>
      <c r="E157" s="211" t="s">
        <v>206</v>
      </c>
      <c r="F157" s="212" t="s">
        <v>207</v>
      </c>
      <c r="G157" s="213" t="s">
        <v>144</v>
      </c>
      <c r="H157" s="214">
        <v>0.56999999999999995</v>
      </c>
      <c r="I157" s="215"/>
      <c r="J157" s="216">
        <f>ROUND(I157*H157,2)</f>
        <v>0</v>
      </c>
      <c r="K157" s="212" t="s">
        <v>121</v>
      </c>
      <c r="L157" s="43"/>
      <c r="M157" s="217" t="s">
        <v>1</v>
      </c>
      <c r="N157" s="218" t="s">
        <v>40</v>
      </c>
      <c r="O157" s="90"/>
      <c r="P157" s="219">
        <f>O157*H157</f>
        <v>0</v>
      </c>
      <c r="Q157" s="219">
        <v>0</v>
      </c>
      <c r="R157" s="219">
        <f>Q157*H157</f>
        <v>0</v>
      </c>
      <c r="S157" s="219">
        <v>0</v>
      </c>
      <c r="T157" s="220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1" t="s">
        <v>122</v>
      </c>
      <c r="AT157" s="221" t="s">
        <v>117</v>
      </c>
      <c r="AU157" s="221" t="s">
        <v>82</v>
      </c>
      <c r="AY157" s="16" t="s">
        <v>115</v>
      </c>
      <c r="BE157" s="222">
        <f>IF(N157="základní",J157,0)</f>
        <v>0</v>
      </c>
      <c r="BF157" s="222">
        <f>IF(N157="snížená",J157,0)</f>
        <v>0</v>
      </c>
      <c r="BG157" s="222">
        <f>IF(N157="zákl. přenesená",J157,0)</f>
        <v>0</v>
      </c>
      <c r="BH157" s="222">
        <f>IF(N157="sníž. přenesená",J157,0)</f>
        <v>0</v>
      </c>
      <c r="BI157" s="222">
        <f>IF(N157="nulová",J157,0)</f>
        <v>0</v>
      </c>
      <c r="BJ157" s="16" t="s">
        <v>80</v>
      </c>
      <c r="BK157" s="222">
        <f>ROUND(I157*H157,2)</f>
        <v>0</v>
      </c>
      <c r="BL157" s="16" t="s">
        <v>122</v>
      </c>
      <c r="BM157" s="221" t="s">
        <v>208</v>
      </c>
    </row>
    <row r="158" s="12" customFormat="1" ht="22.8" customHeight="1">
      <c r="A158" s="12"/>
      <c r="B158" s="194"/>
      <c r="C158" s="195"/>
      <c r="D158" s="196" t="s">
        <v>74</v>
      </c>
      <c r="E158" s="208" t="s">
        <v>209</v>
      </c>
      <c r="F158" s="208" t="s">
        <v>210</v>
      </c>
      <c r="G158" s="195"/>
      <c r="H158" s="195"/>
      <c r="I158" s="198"/>
      <c r="J158" s="209">
        <f>BK158</f>
        <v>0</v>
      </c>
      <c r="K158" s="195"/>
      <c r="L158" s="200"/>
      <c r="M158" s="201"/>
      <c r="N158" s="202"/>
      <c r="O158" s="202"/>
      <c r="P158" s="203">
        <f>P159</f>
        <v>0</v>
      </c>
      <c r="Q158" s="202"/>
      <c r="R158" s="203">
        <f>R159</f>
        <v>0</v>
      </c>
      <c r="S158" s="202"/>
      <c r="T158" s="204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5" t="s">
        <v>80</v>
      </c>
      <c r="AT158" s="206" t="s">
        <v>74</v>
      </c>
      <c r="AU158" s="206" t="s">
        <v>80</v>
      </c>
      <c r="AY158" s="205" t="s">
        <v>115</v>
      </c>
      <c r="BK158" s="207">
        <f>BK159</f>
        <v>0</v>
      </c>
    </row>
    <row r="159" s="2" customFormat="1" ht="21.75" customHeight="1">
      <c r="A159" s="37"/>
      <c r="B159" s="38"/>
      <c r="C159" s="210" t="s">
        <v>211</v>
      </c>
      <c r="D159" s="210" t="s">
        <v>117</v>
      </c>
      <c r="E159" s="211" t="s">
        <v>212</v>
      </c>
      <c r="F159" s="212" t="s">
        <v>213</v>
      </c>
      <c r="G159" s="213" t="s">
        <v>144</v>
      </c>
      <c r="H159" s="214">
        <v>3.5779999999999998</v>
      </c>
      <c r="I159" s="215"/>
      <c r="J159" s="216">
        <f>ROUND(I159*H159,2)</f>
        <v>0</v>
      </c>
      <c r="K159" s="212" t="s">
        <v>121</v>
      </c>
      <c r="L159" s="43"/>
      <c r="M159" s="217" t="s">
        <v>1</v>
      </c>
      <c r="N159" s="218" t="s">
        <v>40</v>
      </c>
      <c r="O159" s="90"/>
      <c r="P159" s="219">
        <f>O159*H159</f>
        <v>0</v>
      </c>
      <c r="Q159" s="219">
        <v>0</v>
      </c>
      <c r="R159" s="219">
        <f>Q159*H159</f>
        <v>0</v>
      </c>
      <c r="S159" s="219">
        <v>0</v>
      </c>
      <c r="T159" s="220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1" t="s">
        <v>122</v>
      </c>
      <c r="AT159" s="221" t="s">
        <v>117</v>
      </c>
      <c r="AU159" s="221" t="s">
        <v>82</v>
      </c>
      <c r="AY159" s="16" t="s">
        <v>115</v>
      </c>
      <c r="BE159" s="222">
        <f>IF(N159="základní",J159,0)</f>
        <v>0</v>
      </c>
      <c r="BF159" s="222">
        <f>IF(N159="snížená",J159,0)</f>
        <v>0</v>
      </c>
      <c r="BG159" s="222">
        <f>IF(N159="zákl. přenesená",J159,0)</f>
        <v>0</v>
      </c>
      <c r="BH159" s="222">
        <f>IF(N159="sníž. přenesená",J159,0)</f>
        <v>0</v>
      </c>
      <c r="BI159" s="222">
        <f>IF(N159="nulová",J159,0)</f>
        <v>0</v>
      </c>
      <c r="BJ159" s="16" t="s">
        <v>80</v>
      </c>
      <c r="BK159" s="222">
        <f>ROUND(I159*H159,2)</f>
        <v>0</v>
      </c>
      <c r="BL159" s="16" t="s">
        <v>122</v>
      </c>
      <c r="BM159" s="221" t="s">
        <v>214</v>
      </c>
    </row>
    <row r="160" s="12" customFormat="1" ht="25.92" customHeight="1">
      <c r="A160" s="12"/>
      <c r="B160" s="194"/>
      <c r="C160" s="195"/>
      <c r="D160" s="196" t="s">
        <v>74</v>
      </c>
      <c r="E160" s="197" t="s">
        <v>215</v>
      </c>
      <c r="F160" s="197" t="s">
        <v>216</v>
      </c>
      <c r="G160" s="195"/>
      <c r="H160" s="195"/>
      <c r="I160" s="198"/>
      <c r="J160" s="199">
        <f>BK160</f>
        <v>0</v>
      </c>
      <c r="K160" s="195"/>
      <c r="L160" s="200"/>
      <c r="M160" s="201"/>
      <c r="N160" s="202"/>
      <c r="O160" s="202"/>
      <c r="P160" s="203">
        <f>P161+P171</f>
        <v>0</v>
      </c>
      <c r="Q160" s="202"/>
      <c r="R160" s="203">
        <f>R161+R171</f>
        <v>0.28547483000000001</v>
      </c>
      <c r="S160" s="202"/>
      <c r="T160" s="204">
        <f>T161+T171</f>
        <v>0.074759999999999993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5" t="s">
        <v>82</v>
      </c>
      <c r="AT160" s="206" t="s">
        <v>74</v>
      </c>
      <c r="AU160" s="206" t="s">
        <v>75</v>
      </c>
      <c r="AY160" s="205" t="s">
        <v>115</v>
      </c>
      <c r="BK160" s="207">
        <f>BK161+BK171</f>
        <v>0</v>
      </c>
    </row>
    <row r="161" s="12" customFormat="1" ht="22.8" customHeight="1">
      <c r="A161" s="12"/>
      <c r="B161" s="194"/>
      <c r="C161" s="195"/>
      <c r="D161" s="196" t="s">
        <v>74</v>
      </c>
      <c r="E161" s="208" t="s">
        <v>217</v>
      </c>
      <c r="F161" s="208" t="s">
        <v>218</v>
      </c>
      <c r="G161" s="195"/>
      <c r="H161" s="195"/>
      <c r="I161" s="198"/>
      <c r="J161" s="209">
        <f>BK161</f>
        <v>0</v>
      </c>
      <c r="K161" s="195"/>
      <c r="L161" s="200"/>
      <c r="M161" s="201"/>
      <c r="N161" s="202"/>
      <c r="O161" s="202"/>
      <c r="P161" s="203">
        <f>SUM(P162:P170)</f>
        <v>0</v>
      </c>
      <c r="Q161" s="202"/>
      <c r="R161" s="203">
        <f>SUM(R162:R170)</f>
        <v>0.049243999999999996</v>
      </c>
      <c r="S161" s="202"/>
      <c r="T161" s="204">
        <f>SUM(T162:T170)</f>
        <v>0.074759999999999993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5" t="s">
        <v>82</v>
      </c>
      <c r="AT161" s="206" t="s">
        <v>74</v>
      </c>
      <c r="AU161" s="206" t="s">
        <v>80</v>
      </c>
      <c r="AY161" s="205" t="s">
        <v>115</v>
      </c>
      <c r="BK161" s="207">
        <f>SUM(BK162:BK170)</f>
        <v>0</v>
      </c>
    </row>
    <row r="162" s="2" customFormat="1" ht="16.5" customHeight="1">
      <c r="A162" s="37"/>
      <c r="B162" s="38"/>
      <c r="C162" s="210" t="s">
        <v>7</v>
      </c>
      <c r="D162" s="210" t="s">
        <v>117</v>
      </c>
      <c r="E162" s="211" t="s">
        <v>219</v>
      </c>
      <c r="F162" s="212" t="s">
        <v>220</v>
      </c>
      <c r="G162" s="213" t="s">
        <v>221</v>
      </c>
      <c r="H162" s="214">
        <v>13.6</v>
      </c>
      <c r="I162" s="215"/>
      <c r="J162" s="216">
        <f>ROUND(I162*H162,2)</f>
        <v>0</v>
      </c>
      <c r="K162" s="212" t="s">
        <v>121</v>
      </c>
      <c r="L162" s="43"/>
      <c r="M162" s="217" t="s">
        <v>1</v>
      </c>
      <c r="N162" s="218" t="s">
        <v>40</v>
      </c>
      <c r="O162" s="90"/>
      <c r="P162" s="219">
        <f>O162*H162</f>
        <v>0</v>
      </c>
      <c r="Q162" s="219">
        <v>0</v>
      </c>
      <c r="R162" s="219">
        <f>Q162*H162</f>
        <v>0</v>
      </c>
      <c r="S162" s="219">
        <v>0.0025999999999999999</v>
      </c>
      <c r="T162" s="220">
        <f>S162*H162</f>
        <v>0.035359999999999996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1" t="s">
        <v>192</v>
      </c>
      <c r="AT162" s="221" t="s">
        <v>117</v>
      </c>
      <c r="AU162" s="221" t="s">
        <v>82</v>
      </c>
      <c r="AY162" s="16" t="s">
        <v>115</v>
      </c>
      <c r="BE162" s="222">
        <f>IF(N162="základní",J162,0)</f>
        <v>0</v>
      </c>
      <c r="BF162" s="222">
        <f>IF(N162="snížená",J162,0)</f>
        <v>0</v>
      </c>
      <c r="BG162" s="222">
        <f>IF(N162="zákl. přenesená",J162,0)</f>
        <v>0</v>
      </c>
      <c r="BH162" s="222">
        <f>IF(N162="sníž. přenesená",J162,0)</f>
        <v>0</v>
      </c>
      <c r="BI162" s="222">
        <f>IF(N162="nulová",J162,0)</f>
        <v>0</v>
      </c>
      <c r="BJ162" s="16" t="s">
        <v>80</v>
      </c>
      <c r="BK162" s="222">
        <f>ROUND(I162*H162,2)</f>
        <v>0</v>
      </c>
      <c r="BL162" s="16" t="s">
        <v>192</v>
      </c>
      <c r="BM162" s="221" t="s">
        <v>222</v>
      </c>
    </row>
    <row r="163" s="13" customFormat="1">
      <c r="A163" s="13"/>
      <c r="B163" s="223"/>
      <c r="C163" s="224"/>
      <c r="D163" s="225" t="s">
        <v>124</v>
      </c>
      <c r="E163" s="226" t="s">
        <v>1</v>
      </c>
      <c r="F163" s="227" t="s">
        <v>223</v>
      </c>
      <c r="G163" s="224"/>
      <c r="H163" s="228">
        <v>13.6</v>
      </c>
      <c r="I163" s="229"/>
      <c r="J163" s="224"/>
      <c r="K163" s="224"/>
      <c r="L163" s="230"/>
      <c r="M163" s="231"/>
      <c r="N163" s="232"/>
      <c r="O163" s="232"/>
      <c r="P163" s="232"/>
      <c r="Q163" s="232"/>
      <c r="R163" s="232"/>
      <c r="S163" s="232"/>
      <c r="T163" s="23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4" t="s">
        <v>124</v>
      </c>
      <c r="AU163" s="234" t="s">
        <v>82</v>
      </c>
      <c r="AV163" s="13" t="s">
        <v>82</v>
      </c>
      <c r="AW163" s="13" t="s">
        <v>32</v>
      </c>
      <c r="AX163" s="13" t="s">
        <v>80</v>
      </c>
      <c r="AY163" s="234" t="s">
        <v>115</v>
      </c>
    </row>
    <row r="164" s="2" customFormat="1" ht="16.5" customHeight="1">
      <c r="A164" s="37"/>
      <c r="B164" s="38"/>
      <c r="C164" s="210" t="s">
        <v>224</v>
      </c>
      <c r="D164" s="210" t="s">
        <v>117</v>
      </c>
      <c r="E164" s="211" t="s">
        <v>225</v>
      </c>
      <c r="F164" s="212" t="s">
        <v>226</v>
      </c>
      <c r="G164" s="213" t="s">
        <v>221</v>
      </c>
      <c r="H164" s="214">
        <v>10</v>
      </c>
      <c r="I164" s="215"/>
      <c r="J164" s="216">
        <f>ROUND(I164*H164,2)</f>
        <v>0</v>
      </c>
      <c r="K164" s="212" t="s">
        <v>121</v>
      </c>
      <c r="L164" s="43"/>
      <c r="M164" s="217" t="s">
        <v>1</v>
      </c>
      <c r="N164" s="218" t="s">
        <v>40</v>
      </c>
      <c r="O164" s="90"/>
      <c r="P164" s="219">
        <f>O164*H164</f>
        <v>0</v>
      </c>
      <c r="Q164" s="219">
        <v>0</v>
      </c>
      <c r="R164" s="219">
        <f>Q164*H164</f>
        <v>0</v>
      </c>
      <c r="S164" s="219">
        <v>0.0039399999999999999</v>
      </c>
      <c r="T164" s="220">
        <f>S164*H164</f>
        <v>0.039399999999999998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1" t="s">
        <v>192</v>
      </c>
      <c r="AT164" s="221" t="s">
        <v>117</v>
      </c>
      <c r="AU164" s="221" t="s">
        <v>82</v>
      </c>
      <c r="AY164" s="16" t="s">
        <v>115</v>
      </c>
      <c r="BE164" s="222">
        <f>IF(N164="základní",J164,0)</f>
        <v>0</v>
      </c>
      <c r="BF164" s="222">
        <f>IF(N164="snížená",J164,0)</f>
        <v>0</v>
      </c>
      <c r="BG164" s="222">
        <f>IF(N164="zákl. přenesená",J164,0)</f>
        <v>0</v>
      </c>
      <c r="BH164" s="222">
        <f>IF(N164="sníž. přenesená",J164,0)</f>
        <v>0</v>
      </c>
      <c r="BI164" s="222">
        <f>IF(N164="nulová",J164,0)</f>
        <v>0</v>
      </c>
      <c r="BJ164" s="16" t="s">
        <v>80</v>
      </c>
      <c r="BK164" s="222">
        <f>ROUND(I164*H164,2)</f>
        <v>0</v>
      </c>
      <c r="BL164" s="16" t="s">
        <v>192</v>
      </c>
      <c r="BM164" s="221" t="s">
        <v>227</v>
      </c>
    </row>
    <row r="165" s="13" customFormat="1">
      <c r="A165" s="13"/>
      <c r="B165" s="223"/>
      <c r="C165" s="224"/>
      <c r="D165" s="225" t="s">
        <v>124</v>
      </c>
      <c r="E165" s="226" t="s">
        <v>1</v>
      </c>
      <c r="F165" s="227" t="s">
        <v>228</v>
      </c>
      <c r="G165" s="224"/>
      <c r="H165" s="228">
        <v>10</v>
      </c>
      <c r="I165" s="229"/>
      <c r="J165" s="224"/>
      <c r="K165" s="224"/>
      <c r="L165" s="230"/>
      <c r="M165" s="231"/>
      <c r="N165" s="232"/>
      <c r="O165" s="232"/>
      <c r="P165" s="232"/>
      <c r="Q165" s="232"/>
      <c r="R165" s="232"/>
      <c r="S165" s="232"/>
      <c r="T165" s="23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4" t="s">
        <v>124</v>
      </c>
      <c r="AU165" s="234" t="s">
        <v>82</v>
      </c>
      <c r="AV165" s="13" t="s">
        <v>82</v>
      </c>
      <c r="AW165" s="13" t="s">
        <v>32</v>
      </c>
      <c r="AX165" s="13" t="s">
        <v>80</v>
      </c>
      <c r="AY165" s="234" t="s">
        <v>115</v>
      </c>
    </row>
    <row r="166" s="2" customFormat="1" ht="24.15" customHeight="1">
      <c r="A166" s="37"/>
      <c r="B166" s="38"/>
      <c r="C166" s="210" t="s">
        <v>229</v>
      </c>
      <c r="D166" s="210" t="s">
        <v>117</v>
      </c>
      <c r="E166" s="211" t="s">
        <v>230</v>
      </c>
      <c r="F166" s="212" t="s">
        <v>231</v>
      </c>
      <c r="G166" s="213" t="s">
        <v>221</v>
      </c>
      <c r="H166" s="214">
        <v>13.6</v>
      </c>
      <c r="I166" s="215"/>
      <c r="J166" s="216">
        <f>ROUND(I166*H166,2)</f>
        <v>0</v>
      </c>
      <c r="K166" s="212" t="s">
        <v>121</v>
      </c>
      <c r="L166" s="43"/>
      <c r="M166" s="217" t="s">
        <v>1</v>
      </c>
      <c r="N166" s="218" t="s">
        <v>40</v>
      </c>
      <c r="O166" s="90"/>
      <c r="P166" s="219">
        <f>O166*H166</f>
        <v>0</v>
      </c>
      <c r="Q166" s="219">
        <v>0.0027399999999999998</v>
      </c>
      <c r="R166" s="219">
        <f>Q166*H166</f>
        <v>0.037263999999999999</v>
      </c>
      <c r="S166" s="219">
        <v>0</v>
      </c>
      <c r="T166" s="220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1" t="s">
        <v>192</v>
      </c>
      <c r="AT166" s="221" t="s">
        <v>117</v>
      </c>
      <c r="AU166" s="221" t="s">
        <v>82</v>
      </c>
      <c r="AY166" s="16" t="s">
        <v>115</v>
      </c>
      <c r="BE166" s="222">
        <f>IF(N166="základní",J166,0)</f>
        <v>0</v>
      </c>
      <c r="BF166" s="222">
        <f>IF(N166="snížená",J166,0)</f>
        <v>0</v>
      </c>
      <c r="BG166" s="222">
        <f>IF(N166="zákl. přenesená",J166,0)</f>
        <v>0</v>
      </c>
      <c r="BH166" s="222">
        <f>IF(N166="sníž. přenesená",J166,0)</f>
        <v>0</v>
      </c>
      <c r="BI166" s="222">
        <f>IF(N166="nulová",J166,0)</f>
        <v>0</v>
      </c>
      <c r="BJ166" s="16" t="s">
        <v>80</v>
      </c>
      <c r="BK166" s="222">
        <f>ROUND(I166*H166,2)</f>
        <v>0</v>
      </c>
      <c r="BL166" s="16" t="s">
        <v>192</v>
      </c>
      <c r="BM166" s="221" t="s">
        <v>232</v>
      </c>
    </row>
    <row r="167" s="13" customFormat="1">
      <c r="A167" s="13"/>
      <c r="B167" s="223"/>
      <c r="C167" s="224"/>
      <c r="D167" s="225" t="s">
        <v>124</v>
      </c>
      <c r="E167" s="226" t="s">
        <v>1</v>
      </c>
      <c r="F167" s="227" t="s">
        <v>223</v>
      </c>
      <c r="G167" s="224"/>
      <c r="H167" s="228">
        <v>13.6</v>
      </c>
      <c r="I167" s="229"/>
      <c r="J167" s="224"/>
      <c r="K167" s="224"/>
      <c r="L167" s="230"/>
      <c r="M167" s="231"/>
      <c r="N167" s="232"/>
      <c r="O167" s="232"/>
      <c r="P167" s="232"/>
      <c r="Q167" s="232"/>
      <c r="R167" s="232"/>
      <c r="S167" s="232"/>
      <c r="T167" s="23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4" t="s">
        <v>124</v>
      </c>
      <c r="AU167" s="234" t="s">
        <v>82</v>
      </c>
      <c r="AV167" s="13" t="s">
        <v>82</v>
      </c>
      <c r="AW167" s="13" t="s">
        <v>32</v>
      </c>
      <c r="AX167" s="13" t="s">
        <v>80</v>
      </c>
      <c r="AY167" s="234" t="s">
        <v>115</v>
      </c>
    </row>
    <row r="168" s="2" customFormat="1" ht="24.15" customHeight="1">
      <c r="A168" s="37"/>
      <c r="B168" s="38"/>
      <c r="C168" s="210" t="s">
        <v>233</v>
      </c>
      <c r="D168" s="210" t="s">
        <v>117</v>
      </c>
      <c r="E168" s="211" t="s">
        <v>234</v>
      </c>
      <c r="F168" s="212" t="s">
        <v>235</v>
      </c>
      <c r="G168" s="213" t="s">
        <v>236</v>
      </c>
      <c r="H168" s="214">
        <v>2</v>
      </c>
      <c r="I168" s="215"/>
      <c r="J168" s="216">
        <f>ROUND(I168*H168,2)</f>
        <v>0</v>
      </c>
      <c r="K168" s="212" t="s">
        <v>121</v>
      </c>
      <c r="L168" s="43"/>
      <c r="M168" s="217" t="s">
        <v>1</v>
      </c>
      <c r="N168" s="218" t="s">
        <v>40</v>
      </c>
      <c r="O168" s="90"/>
      <c r="P168" s="219">
        <f>O168*H168</f>
        <v>0</v>
      </c>
      <c r="Q168" s="219">
        <v>0.00044000000000000002</v>
      </c>
      <c r="R168" s="219">
        <f>Q168*H168</f>
        <v>0.00088000000000000003</v>
      </c>
      <c r="S168" s="219">
        <v>0</v>
      </c>
      <c r="T168" s="220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1" t="s">
        <v>192</v>
      </c>
      <c r="AT168" s="221" t="s">
        <v>117</v>
      </c>
      <c r="AU168" s="221" t="s">
        <v>82</v>
      </c>
      <c r="AY168" s="16" t="s">
        <v>115</v>
      </c>
      <c r="BE168" s="222">
        <f>IF(N168="základní",J168,0)</f>
        <v>0</v>
      </c>
      <c r="BF168" s="222">
        <f>IF(N168="snížená",J168,0)</f>
        <v>0</v>
      </c>
      <c r="BG168" s="222">
        <f>IF(N168="zákl. přenesená",J168,0)</f>
        <v>0</v>
      </c>
      <c r="BH168" s="222">
        <f>IF(N168="sníž. přenesená",J168,0)</f>
        <v>0</v>
      </c>
      <c r="BI168" s="222">
        <f>IF(N168="nulová",J168,0)</f>
        <v>0</v>
      </c>
      <c r="BJ168" s="16" t="s">
        <v>80</v>
      </c>
      <c r="BK168" s="222">
        <f>ROUND(I168*H168,2)</f>
        <v>0</v>
      </c>
      <c r="BL168" s="16" t="s">
        <v>192</v>
      </c>
      <c r="BM168" s="221" t="s">
        <v>237</v>
      </c>
    </row>
    <row r="169" s="2" customFormat="1" ht="24.15" customHeight="1">
      <c r="A169" s="37"/>
      <c r="B169" s="38"/>
      <c r="C169" s="210" t="s">
        <v>238</v>
      </c>
      <c r="D169" s="210" t="s">
        <v>117</v>
      </c>
      <c r="E169" s="211" t="s">
        <v>239</v>
      </c>
      <c r="F169" s="212" t="s">
        <v>240</v>
      </c>
      <c r="G169" s="213" t="s">
        <v>221</v>
      </c>
      <c r="H169" s="214">
        <v>10</v>
      </c>
      <c r="I169" s="215"/>
      <c r="J169" s="216">
        <f>ROUND(I169*H169,2)</f>
        <v>0</v>
      </c>
      <c r="K169" s="212" t="s">
        <v>121</v>
      </c>
      <c r="L169" s="43"/>
      <c r="M169" s="217" t="s">
        <v>1</v>
      </c>
      <c r="N169" s="218" t="s">
        <v>40</v>
      </c>
      <c r="O169" s="90"/>
      <c r="P169" s="219">
        <f>O169*H169</f>
        <v>0</v>
      </c>
      <c r="Q169" s="219">
        <v>0.0011100000000000001</v>
      </c>
      <c r="R169" s="219">
        <f>Q169*H169</f>
        <v>0.011100000000000001</v>
      </c>
      <c r="S169" s="219">
        <v>0</v>
      </c>
      <c r="T169" s="220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1" t="s">
        <v>192</v>
      </c>
      <c r="AT169" s="221" t="s">
        <v>117</v>
      </c>
      <c r="AU169" s="221" t="s">
        <v>82</v>
      </c>
      <c r="AY169" s="16" t="s">
        <v>115</v>
      </c>
      <c r="BE169" s="222">
        <f>IF(N169="základní",J169,0)</f>
        <v>0</v>
      </c>
      <c r="BF169" s="222">
        <f>IF(N169="snížená",J169,0)</f>
        <v>0</v>
      </c>
      <c r="BG169" s="222">
        <f>IF(N169="zákl. přenesená",J169,0)</f>
        <v>0</v>
      </c>
      <c r="BH169" s="222">
        <f>IF(N169="sníž. přenesená",J169,0)</f>
        <v>0</v>
      </c>
      <c r="BI169" s="222">
        <f>IF(N169="nulová",J169,0)</f>
        <v>0</v>
      </c>
      <c r="BJ169" s="16" t="s">
        <v>80</v>
      </c>
      <c r="BK169" s="222">
        <f>ROUND(I169*H169,2)</f>
        <v>0</v>
      </c>
      <c r="BL169" s="16" t="s">
        <v>192</v>
      </c>
      <c r="BM169" s="221" t="s">
        <v>241</v>
      </c>
    </row>
    <row r="170" s="2" customFormat="1" ht="33" customHeight="1">
      <c r="A170" s="37"/>
      <c r="B170" s="38"/>
      <c r="C170" s="210" t="s">
        <v>242</v>
      </c>
      <c r="D170" s="210" t="s">
        <v>117</v>
      </c>
      <c r="E170" s="211" t="s">
        <v>243</v>
      </c>
      <c r="F170" s="212" t="s">
        <v>244</v>
      </c>
      <c r="G170" s="213" t="s">
        <v>245</v>
      </c>
      <c r="H170" s="235"/>
      <c r="I170" s="215"/>
      <c r="J170" s="216">
        <f>ROUND(I170*H170,2)</f>
        <v>0</v>
      </c>
      <c r="K170" s="212" t="s">
        <v>121</v>
      </c>
      <c r="L170" s="43"/>
      <c r="M170" s="217" t="s">
        <v>1</v>
      </c>
      <c r="N170" s="218" t="s">
        <v>40</v>
      </c>
      <c r="O170" s="90"/>
      <c r="P170" s="219">
        <f>O170*H170</f>
        <v>0</v>
      </c>
      <c r="Q170" s="219">
        <v>0</v>
      </c>
      <c r="R170" s="219">
        <f>Q170*H170</f>
        <v>0</v>
      </c>
      <c r="S170" s="219">
        <v>0</v>
      </c>
      <c r="T170" s="220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1" t="s">
        <v>192</v>
      </c>
      <c r="AT170" s="221" t="s">
        <v>117</v>
      </c>
      <c r="AU170" s="221" t="s">
        <v>82</v>
      </c>
      <c r="AY170" s="16" t="s">
        <v>115</v>
      </c>
      <c r="BE170" s="222">
        <f>IF(N170="základní",J170,0)</f>
        <v>0</v>
      </c>
      <c r="BF170" s="222">
        <f>IF(N170="snížená",J170,0)</f>
        <v>0</v>
      </c>
      <c r="BG170" s="222">
        <f>IF(N170="zákl. přenesená",J170,0)</f>
        <v>0</v>
      </c>
      <c r="BH170" s="222">
        <f>IF(N170="sníž. přenesená",J170,0)</f>
        <v>0</v>
      </c>
      <c r="BI170" s="222">
        <f>IF(N170="nulová",J170,0)</f>
        <v>0</v>
      </c>
      <c r="BJ170" s="16" t="s">
        <v>80</v>
      </c>
      <c r="BK170" s="222">
        <f>ROUND(I170*H170,2)</f>
        <v>0</v>
      </c>
      <c r="BL170" s="16" t="s">
        <v>192</v>
      </c>
      <c r="BM170" s="221" t="s">
        <v>246</v>
      </c>
    </row>
    <row r="171" s="12" customFormat="1" ht="22.8" customHeight="1">
      <c r="A171" s="12"/>
      <c r="B171" s="194"/>
      <c r="C171" s="195"/>
      <c r="D171" s="196" t="s">
        <v>74</v>
      </c>
      <c r="E171" s="208" t="s">
        <v>247</v>
      </c>
      <c r="F171" s="208" t="s">
        <v>248</v>
      </c>
      <c r="G171" s="195"/>
      <c r="H171" s="195"/>
      <c r="I171" s="198"/>
      <c r="J171" s="209">
        <f>BK171</f>
        <v>0</v>
      </c>
      <c r="K171" s="195"/>
      <c r="L171" s="200"/>
      <c r="M171" s="201"/>
      <c r="N171" s="202"/>
      <c r="O171" s="202"/>
      <c r="P171" s="203">
        <f>SUM(P172:P230)</f>
        <v>0</v>
      </c>
      <c r="Q171" s="202"/>
      <c r="R171" s="203">
        <f>SUM(R172:R230)</f>
        <v>0.23623083000000003</v>
      </c>
      <c r="S171" s="202"/>
      <c r="T171" s="204">
        <f>SUM(T172:T230)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5" t="s">
        <v>82</v>
      </c>
      <c r="AT171" s="206" t="s">
        <v>74</v>
      </c>
      <c r="AU171" s="206" t="s">
        <v>80</v>
      </c>
      <c r="AY171" s="205" t="s">
        <v>115</v>
      </c>
      <c r="BK171" s="207">
        <f>SUM(BK172:BK230)</f>
        <v>0</v>
      </c>
    </row>
    <row r="172" s="2" customFormat="1" ht="24.15" customHeight="1">
      <c r="A172" s="37"/>
      <c r="B172" s="38"/>
      <c r="C172" s="210" t="s">
        <v>249</v>
      </c>
      <c r="D172" s="210" t="s">
        <v>117</v>
      </c>
      <c r="E172" s="211" t="s">
        <v>250</v>
      </c>
      <c r="F172" s="212" t="s">
        <v>251</v>
      </c>
      <c r="G172" s="213" t="s">
        <v>150</v>
      </c>
      <c r="H172" s="214">
        <v>10.65</v>
      </c>
      <c r="I172" s="215"/>
      <c r="J172" s="216">
        <f>ROUND(I172*H172,2)</f>
        <v>0</v>
      </c>
      <c r="K172" s="212" t="s">
        <v>121</v>
      </c>
      <c r="L172" s="43"/>
      <c r="M172" s="217" t="s">
        <v>1</v>
      </c>
      <c r="N172" s="218" t="s">
        <v>40</v>
      </c>
      <c r="O172" s="90"/>
      <c r="P172" s="219">
        <f>O172*H172</f>
        <v>0</v>
      </c>
      <c r="Q172" s="219">
        <v>0</v>
      </c>
      <c r="R172" s="219">
        <f>Q172*H172</f>
        <v>0</v>
      </c>
      <c r="S172" s="219">
        <v>0</v>
      </c>
      <c r="T172" s="220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1" t="s">
        <v>192</v>
      </c>
      <c r="AT172" s="221" t="s">
        <v>117</v>
      </c>
      <c r="AU172" s="221" t="s">
        <v>82</v>
      </c>
      <c r="AY172" s="16" t="s">
        <v>115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6" t="s">
        <v>80</v>
      </c>
      <c r="BK172" s="222">
        <f>ROUND(I172*H172,2)</f>
        <v>0</v>
      </c>
      <c r="BL172" s="16" t="s">
        <v>192</v>
      </c>
      <c r="BM172" s="221" t="s">
        <v>252</v>
      </c>
    </row>
    <row r="173" s="13" customFormat="1">
      <c r="A173" s="13"/>
      <c r="B173" s="223"/>
      <c r="C173" s="224"/>
      <c r="D173" s="225" t="s">
        <v>124</v>
      </c>
      <c r="E173" s="226" t="s">
        <v>1</v>
      </c>
      <c r="F173" s="227" t="s">
        <v>253</v>
      </c>
      <c r="G173" s="224"/>
      <c r="H173" s="228">
        <v>7.3899999999999997</v>
      </c>
      <c r="I173" s="229"/>
      <c r="J173" s="224"/>
      <c r="K173" s="224"/>
      <c r="L173" s="230"/>
      <c r="M173" s="231"/>
      <c r="N173" s="232"/>
      <c r="O173" s="232"/>
      <c r="P173" s="232"/>
      <c r="Q173" s="232"/>
      <c r="R173" s="232"/>
      <c r="S173" s="232"/>
      <c r="T173" s="23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4" t="s">
        <v>124</v>
      </c>
      <c r="AU173" s="234" t="s">
        <v>82</v>
      </c>
      <c r="AV173" s="13" t="s">
        <v>82</v>
      </c>
      <c r="AW173" s="13" t="s">
        <v>32</v>
      </c>
      <c r="AX173" s="13" t="s">
        <v>75</v>
      </c>
      <c r="AY173" s="234" t="s">
        <v>115</v>
      </c>
    </row>
    <row r="174" s="13" customFormat="1">
      <c r="A174" s="13"/>
      <c r="B174" s="223"/>
      <c r="C174" s="224"/>
      <c r="D174" s="225" t="s">
        <v>124</v>
      </c>
      <c r="E174" s="226" t="s">
        <v>1</v>
      </c>
      <c r="F174" s="227" t="s">
        <v>254</v>
      </c>
      <c r="G174" s="224"/>
      <c r="H174" s="228">
        <v>3.2599999999999998</v>
      </c>
      <c r="I174" s="229"/>
      <c r="J174" s="224"/>
      <c r="K174" s="224"/>
      <c r="L174" s="230"/>
      <c r="M174" s="231"/>
      <c r="N174" s="232"/>
      <c r="O174" s="232"/>
      <c r="P174" s="232"/>
      <c r="Q174" s="232"/>
      <c r="R174" s="232"/>
      <c r="S174" s="232"/>
      <c r="T174" s="23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4" t="s">
        <v>124</v>
      </c>
      <c r="AU174" s="234" t="s">
        <v>82</v>
      </c>
      <c r="AV174" s="13" t="s">
        <v>82</v>
      </c>
      <c r="AW174" s="13" t="s">
        <v>32</v>
      </c>
      <c r="AX174" s="13" t="s">
        <v>75</v>
      </c>
      <c r="AY174" s="234" t="s">
        <v>115</v>
      </c>
    </row>
    <row r="175" s="14" customFormat="1">
      <c r="A175" s="14"/>
      <c r="B175" s="236"/>
      <c r="C175" s="237"/>
      <c r="D175" s="225" t="s">
        <v>124</v>
      </c>
      <c r="E175" s="238" t="s">
        <v>1</v>
      </c>
      <c r="F175" s="239" t="s">
        <v>255</v>
      </c>
      <c r="G175" s="237"/>
      <c r="H175" s="240">
        <v>10.649999999999999</v>
      </c>
      <c r="I175" s="241"/>
      <c r="J175" s="237"/>
      <c r="K175" s="237"/>
      <c r="L175" s="242"/>
      <c r="M175" s="243"/>
      <c r="N175" s="244"/>
      <c r="O175" s="244"/>
      <c r="P175" s="244"/>
      <c r="Q175" s="244"/>
      <c r="R175" s="244"/>
      <c r="S175" s="244"/>
      <c r="T175" s="24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6" t="s">
        <v>124</v>
      </c>
      <c r="AU175" s="246" t="s">
        <v>82</v>
      </c>
      <c r="AV175" s="14" t="s">
        <v>122</v>
      </c>
      <c r="AW175" s="14" t="s">
        <v>32</v>
      </c>
      <c r="AX175" s="14" t="s">
        <v>80</v>
      </c>
      <c r="AY175" s="246" t="s">
        <v>115</v>
      </c>
    </row>
    <row r="176" s="2" customFormat="1" ht="24.15" customHeight="1">
      <c r="A176" s="37"/>
      <c r="B176" s="38"/>
      <c r="C176" s="210" t="s">
        <v>256</v>
      </c>
      <c r="D176" s="210" t="s">
        <v>117</v>
      </c>
      <c r="E176" s="211" t="s">
        <v>257</v>
      </c>
      <c r="F176" s="212" t="s">
        <v>258</v>
      </c>
      <c r="G176" s="213" t="s">
        <v>150</v>
      </c>
      <c r="H176" s="214">
        <v>3.2599999999999998</v>
      </c>
      <c r="I176" s="215"/>
      <c r="J176" s="216">
        <f>ROUND(I176*H176,2)</f>
        <v>0</v>
      </c>
      <c r="K176" s="212" t="s">
        <v>121</v>
      </c>
      <c r="L176" s="43"/>
      <c r="M176" s="217" t="s">
        <v>1</v>
      </c>
      <c r="N176" s="218" t="s">
        <v>40</v>
      </c>
      <c r="O176" s="90"/>
      <c r="P176" s="219">
        <f>O176*H176</f>
        <v>0</v>
      </c>
      <c r="Q176" s="219">
        <v>3.0000000000000001E-05</v>
      </c>
      <c r="R176" s="219">
        <f>Q176*H176</f>
        <v>9.7799999999999992E-05</v>
      </c>
      <c r="S176" s="219">
        <v>0</v>
      </c>
      <c r="T176" s="220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1" t="s">
        <v>192</v>
      </c>
      <c r="AT176" s="221" t="s">
        <v>117</v>
      </c>
      <c r="AU176" s="221" t="s">
        <v>82</v>
      </c>
      <c r="AY176" s="16" t="s">
        <v>115</v>
      </c>
      <c r="BE176" s="222">
        <f>IF(N176="základní",J176,0)</f>
        <v>0</v>
      </c>
      <c r="BF176" s="222">
        <f>IF(N176="snížená",J176,0)</f>
        <v>0</v>
      </c>
      <c r="BG176" s="222">
        <f>IF(N176="zákl. přenesená",J176,0)</f>
        <v>0</v>
      </c>
      <c r="BH176" s="222">
        <f>IF(N176="sníž. přenesená",J176,0)</f>
        <v>0</v>
      </c>
      <c r="BI176" s="222">
        <f>IF(N176="nulová",J176,0)</f>
        <v>0</v>
      </c>
      <c r="BJ176" s="16" t="s">
        <v>80</v>
      </c>
      <c r="BK176" s="222">
        <f>ROUND(I176*H176,2)</f>
        <v>0</v>
      </c>
      <c r="BL176" s="16" t="s">
        <v>192</v>
      </c>
      <c r="BM176" s="221" t="s">
        <v>259</v>
      </c>
    </row>
    <row r="177" s="13" customFormat="1">
      <c r="A177" s="13"/>
      <c r="B177" s="223"/>
      <c r="C177" s="224"/>
      <c r="D177" s="225" t="s">
        <v>124</v>
      </c>
      <c r="E177" s="226" t="s">
        <v>1</v>
      </c>
      <c r="F177" s="227" t="s">
        <v>254</v>
      </c>
      <c r="G177" s="224"/>
      <c r="H177" s="228">
        <v>3.2599999999999998</v>
      </c>
      <c r="I177" s="229"/>
      <c r="J177" s="224"/>
      <c r="K177" s="224"/>
      <c r="L177" s="230"/>
      <c r="M177" s="231"/>
      <c r="N177" s="232"/>
      <c r="O177" s="232"/>
      <c r="P177" s="232"/>
      <c r="Q177" s="232"/>
      <c r="R177" s="232"/>
      <c r="S177" s="232"/>
      <c r="T177" s="23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4" t="s">
        <v>124</v>
      </c>
      <c r="AU177" s="234" t="s">
        <v>82</v>
      </c>
      <c r="AV177" s="13" t="s">
        <v>82</v>
      </c>
      <c r="AW177" s="13" t="s">
        <v>32</v>
      </c>
      <c r="AX177" s="13" t="s">
        <v>75</v>
      </c>
      <c r="AY177" s="234" t="s">
        <v>115</v>
      </c>
    </row>
    <row r="178" s="14" customFormat="1">
      <c r="A178" s="14"/>
      <c r="B178" s="236"/>
      <c r="C178" s="237"/>
      <c r="D178" s="225" t="s">
        <v>124</v>
      </c>
      <c r="E178" s="238" t="s">
        <v>1</v>
      </c>
      <c r="F178" s="239" t="s">
        <v>255</v>
      </c>
      <c r="G178" s="237"/>
      <c r="H178" s="240">
        <v>3.2599999999999998</v>
      </c>
      <c r="I178" s="241"/>
      <c r="J178" s="237"/>
      <c r="K178" s="237"/>
      <c r="L178" s="242"/>
      <c r="M178" s="243"/>
      <c r="N178" s="244"/>
      <c r="O178" s="244"/>
      <c r="P178" s="244"/>
      <c r="Q178" s="244"/>
      <c r="R178" s="244"/>
      <c r="S178" s="244"/>
      <c r="T178" s="24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6" t="s">
        <v>124</v>
      </c>
      <c r="AU178" s="246" t="s">
        <v>82</v>
      </c>
      <c r="AV178" s="14" t="s">
        <v>122</v>
      </c>
      <c r="AW178" s="14" t="s">
        <v>32</v>
      </c>
      <c r="AX178" s="14" t="s">
        <v>80</v>
      </c>
      <c r="AY178" s="246" t="s">
        <v>115</v>
      </c>
    </row>
    <row r="179" s="2" customFormat="1" ht="24.15" customHeight="1">
      <c r="A179" s="37"/>
      <c r="B179" s="38"/>
      <c r="C179" s="210" t="s">
        <v>260</v>
      </c>
      <c r="D179" s="210" t="s">
        <v>117</v>
      </c>
      <c r="E179" s="211" t="s">
        <v>261</v>
      </c>
      <c r="F179" s="212" t="s">
        <v>262</v>
      </c>
      <c r="G179" s="213" t="s">
        <v>150</v>
      </c>
      <c r="H179" s="214">
        <v>10.65</v>
      </c>
      <c r="I179" s="215"/>
      <c r="J179" s="216">
        <f>ROUND(I179*H179,2)</f>
        <v>0</v>
      </c>
      <c r="K179" s="212" t="s">
        <v>121</v>
      </c>
      <c r="L179" s="43"/>
      <c r="M179" s="217" t="s">
        <v>1</v>
      </c>
      <c r="N179" s="218" t="s">
        <v>40</v>
      </c>
      <c r="O179" s="90"/>
      <c r="P179" s="219">
        <f>O179*H179</f>
        <v>0</v>
      </c>
      <c r="Q179" s="219">
        <v>0.00017000000000000001</v>
      </c>
      <c r="R179" s="219">
        <f>Q179*H179</f>
        <v>0.0018105000000000003</v>
      </c>
      <c r="S179" s="219">
        <v>0</v>
      </c>
      <c r="T179" s="220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1" t="s">
        <v>192</v>
      </c>
      <c r="AT179" s="221" t="s">
        <v>117</v>
      </c>
      <c r="AU179" s="221" t="s">
        <v>82</v>
      </c>
      <c r="AY179" s="16" t="s">
        <v>115</v>
      </c>
      <c r="BE179" s="222">
        <f>IF(N179="základní",J179,0)</f>
        <v>0</v>
      </c>
      <c r="BF179" s="222">
        <f>IF(N179="snížená",J179,0)</f>
        <v>0</v>
      </c>
      <c r="BG179" s="222">
        <f>IF(N179="zákl. přenesená",J179,0)</f>
        <v>0</v>
      </c>
      <c r="BH179" s="222">
        <f>IF(N179="sníž. přenesená",J179,0)</f>
        <v>0</v>
      </c>
      <c r="BI179" s="222">
        <f>IF(N179="nulová",J179,0)</f>
        <v>0</v>
      </c>
      <c r="BJ179" s="16" t="s">
        <v>80</v>
      </c>
      <c r="BK179" s="222">
        <f>ROUND(I179*H179,2)</f>
        <v>0</v>
      </c>
      <c r="BL179" s="16" t="s">
        <v>192</v>
      </c>
      <c r="BM179" s="221" t="s">
        <v>263</v>
      </c>
    </row>
    <row r="180" s="2" customFormat="1" ht="24.15" customHeight="1">
      <c r="A180" s="37"/>
      <c r="B180" s="38"/>
      <c r="C180" s="210" t="s">
        <v>264</v>
      </c>
      <c r="D180" s="210" t="s">
        <v>117</v>
      </c>
      <c r="E180" s="211" t="s">
        <v>265</v>
      </c>
      <c r="F180" s="212" t="s">
        <v>266</v>
      </c>
      <c r="G180" s="213" t="s">
        <v>150</v>
      </c>
      <c r="H180" s="214">
        <v>10.65</v>
      </c>
      <c r="I180" s="215"/>
      <c r="J180" s="216">
        <f>ROUND(I180*H180,2)</f>
        <v>0</v>
      </c>
      <c r="K180" s="212" t="s">
        <v>121</v>
      </c>
      <c r="L180" s="43"/>
      <c r="M180" s="217" t="s">
        <v>1</v>
      </c>
      <c r="N180" s="218" t="s">
        <v>40</v>
      </c>
      <c r="O180" s="90"/>
      <c r="P180" s="219">
        <f>O180*H180</f>
        <v>0</v>
      </c>
      <c r="Q180" s="219">
        <v>0.00012</v>
      </c>
      <c r="R180" s="219">
        <f>Q180*H180</f>
        <v>0.0012780000000000001</v>
      </c>
      <c r="S180" s="219">
        <v>0</v>
      </c>
      <c r="T180" s="220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1" t="s">
        <v>192</v>
      </c>
      <c r="AT180" s="221" t="s">
        <v>117</v>
      </c>
      <c r="AU180" s="221" t="s">
        <v>82</v>
      </c>
      <c r="AY180" s="16" t="s">
        <v>115</v>
      </c>
      <c r="BE180" s="222">
        <f>IF(N180="základní",J180,0)</f>
        <v>0</v>
      </c>
      <c r="BF180" s="222">
        <f>IF(N180="snížená",J180,0)</f>
        <v>0</v>
      </c>
      <c r="BG180" s="222">
        <f>IF(N180="zákl. přenesená",J180,0)</f>
        <v>0</v>
      </c>
      <c r="BH180" s="222">
        <f>IF(N180="sníž. přenesená",J180,0)</f>
        <v>0</v>
      </c>
      <c r="BI180" s="222">
        <f>IF(N180="nulová",J180,0)</f>
        <v>0</v>
      </c>
      <c r="BJ180" s="16" t="s">
        <v>80</v>
      </c>
      <c r="BK180" s="222">
        <f>ROUND(I180*H180,2)</f>
        <v>0</v>
      </c>
      <c r="BL180" s="16" t="s">
        <v>192</v>
      </c>
      <c r="BM180" s="221" t="s">
        <v>267</v>
      </c>
    </row>
    <row r="181" s="2" customFormat="1" ht="24.15" customHeight="1">
      <c r="A181" s="37"/>
      <c r="B181" s="38"/>
      <c r="C181" s="210" t="s">
        <v>268</v>
      </c>
      <c r="D181" s="210" t="s">
        <v>117</v>
      </c>
      <c r="E181" s="211" t="s">
        <v>269</v>
      </c>
      <c r="F181" s="212" t="s">
        <v>270</v>
      </c>
      <c r="G181" s="213" t="s">
        <v>150</v>
      </c>
      <c r="H181" s="214">
        <v>10.65</v>
      </c>
      <c r="I181" s="215"/>
      <c r="J181" s="216">
        <f>ROUND(I181*H181,2)</f>
        <v>0</v>
      </c>
      <c r="K181" s="212" t="s">
        <v>121</v>
      </c>
      <c r="L181" s="43"/>
      <c r="M181" s="217" t="s">
        <v>1</v>
      </c>
      <c r="N181" s="218" t="s">
        <v>40</v>
      </c>
      <c r="O181" s="90"/>
      <c r="P181" s="219">
        <f>O181*H181</f>
        <v>0</v>
      </c>
      <c r="Q181" s="219">
        <v>0.00012</v>
      </c>
      <c r="R181" s="219">
        <f>Q181*H181</f>
        <v>0.0012780000000000001</v>
      </c>
      <c r="S181" s="219">
        <v>0</v>
      </c>
      <c r="T181" s="220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1" t="s">
        <v>192</v>
      </c>
      <c r="AT181" s="221" t="s">
        <v>117</v>
      </c>
      <c r="AU181" s="221" t="s">
        <v>82</v>
      </c>
      <c r="AY181" s="16" t="s">
        <v>115</v>
      </c>
      <c r="BE181" s="222">
        <f>IF(N181="základní",J181,0)</f>
        <v>0</v>
      </c>
      <c r="BF181" s="222">
        <f>IF(N181="snížená",J181,0)</f>
        <v>0</v>
      </c>
      <c r="BG181" s="222">
        <f>IF(N181="zákl. přenesená",J181,0)</f>
        <v>0</v>
      </c>
      <c r="BH181" s="222">
        <f>IF(N181="sníž. přenesená",J181,0)</f>
        <v>0</v>
      </c>
      <c r="BI181" s="222">
        <f>IF(N181="nulová",J181,0)</f>
        <v>0</v>
      </c>
      <c r="BJ181" s="16" t="s">
        <v>80</v>
      </c>
      <c r="BK181" s="222">
        <f>ROUND(I181*H181,2)</f>
        <v>0</v>
      </c>
      <c r="BL181" s="16" t="s">
        <v>192</v>
      </c>
      <c r="BM181" s="221" t="s">
        <v>271</v>
      </c>
    </row>
    <row r="182" s="2" customFormat="1" ht="24.15" customHeight="1">
      <c r="A182" s="37"/>
      <c r="B182" s="38"/>
      <c r="C182" s="210" t="s">
        <v>272</v>
      </c>
      <c r="D182" s="210" t="s">
        <v>117</v>
      </c>
      <c r="E182" s="211" t="s">
        <v>273</v>
      </c>
      <c r="F182" s="212" t="s">
        <v>274</v>
      </c>
      <c r="G182" s="213" t="s">
        <v>150</v>
      </c>
      <c r="H182" s="214">
        <v>126.34999999999999</v>
      </c>
      <c r="I182" s="215"/>
      <c r="J182" s="216">
        <f>ROUND(I182*H182,2)</f>
        <v>0</v>
      </c>
      <c r="K182" s="212" t="s">
        <v>121</v>
      </c>
      <c r="L182" s="43"/>
      <c r="M182" s="217" t="s">
        <v>1</v>
      </c>
      <c r="N182" s="218" t="s">
        <v>40</v>
      </c>
      <c r="O182" s="90"/>
      <c r="P182" s="219">
        <f>O182*H182</f>
        <v>0</v>
      </c>
      <c r="Q182" s="219">
        <v>6.0000000000000002E-05</v>
      </c>
      <c r="R182" s="219">
        <f>Q182*H182</f>
        <v>0.0075810000000000001</v>
      </c>
      <c r="S182" s="219">
        <v>0</v>
      </c>
      <c r="T182" s="220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1" t="s">
        <v>192</v>
      </c>
      <c r="AT182" s="221" t="s">
        <v>117</v>
      </c>
      <c r="AU182" s="221" t="s">
        <v>82</v>
      </c>
      <c r="AY182" s="16" t="s">
        <v>115</v>
      </c>
      <c r="BE182" s="222">
        <f>IF(N182="základní",J182,0)</f>
        <v>0</v>
      </c>
      <c r="BF182" s="222">
        <f>IF(N182="snížená",J182,0)</f>
        <v>0</v>
      </c>
      <c r="BG182" s="222">
        <f>IF(N182="zákl. přenesená",J182,0)</f>
        <v>0</v>
      </c>
      <c r="BH182" s="222">
        <f>IF(N182="sníž. přenesená",J182,0)</f>
        <v>0</v>
      </c>
      <c r="BI182" s="222">
        <f>IF(N182="nulová",J182,0)</f>
        <v>0</v>
      </c>
      <c r="BJ182" s="16" t="s">
        <v>80</v>
      </c>
      <c r="BK182" s="222">
        <f>ROUND(I182*H182,2)</f>
        <v>0</v>
      </c>
      <c r="BL182" s="16" t="s">
        <v>192</v>
      </c>
      <c r="BM182" s="221" t="s">
        <v>275</v>
      </c>
    </row>
    <row r="183" s="13" customFormat="1">
      <c r="A183" s="13"/>
      <c r="B183" s="223"/>
      <c r="C183" s="224"/>
      <c r="D183" s="225" t="s">
        <v>124</v>
      </c>
      <c r="E183" s="226" t="s">
        <v>1</v>
      </c>
      <c r="F183" s="227" t="s">
        <v>276</v>
      </c>
      <c r="G183" s="224"/>
      <c r="H183" s="228">
        <v>81.510000000000005</v>
      </c>
      <c r="I183" s="229"/>
      <c r="J183" s="224"/>
      <c r="K183" s="224"/>
      <c r="L183" s="230"/>
      <c r="M183" s="231"/>
      <c r="N183" s="232"/>
      <c r="O183" s="232"/>
      <c r="P183" s="232"/>
      <c r="Q183" s="232"/>
      <c r="R183" s="232"/>
      <c r="S183" s="232"/>
      <c r="T183" s="23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4" t="s">
        <v>124</v>
      </c>
      <c r="AU183" s="234" t="s">
        <v>82</v>
      </c>
      <c r="AV183" s="13" t="s">
        <v>82</v>
      </c>
      <c r="AW183" s="13" t="s">
        <v>32</v>
      </c>
      <c r="AX183" s="13" t="s">
        <v>75</v>
      </c>
      <c r="AY183" s="234" t="s">
        <v>115</v>
      </c>
    </row>
    <row r="184" s="13" customFormat="1">
      <c r="A184" s="13"/>
      <c r="B184" s="223"/>
      <c r="C184" s="224"/>
      <c r="D184" s="225" t="s">
        <v>124</v>
      </c>
      <c r="E184" s="226" t="s">
        <v>1</v>
      </c>
      <c r="F184" s="227" t="s">
        <v>277</v>
      </c>
      <c r="G184" s="224"/>
      <c r="H184" s="228">
        <v>21.23</v>
      </c>
      <c r="I184" s="229"/>
      <c r="J184" s="224"/>
      <c r="K184" s="224"/>
      <c r="L184" s="230"/>
      <c r="M184" s="231"/>
      <c r="N184" s="232"/>
      <c r="O184" s="232"/>
      <c r="P184" s="232"/>
      <c r="Q184" s="232"/>
      <c r="R184" s="232"/>
      <c r="S184" s="232"/>
      <c r="T184" s="23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4" t="s">
        <v>124</v>
      </c>
      <c r="AU184" s="234" t="s">
        <v>82</v>
      </c>
      <c r="AV184" s="13" t="s">
        <v>82</v>
      </c>
      <c r="AW184" s="13" t="s">
        <v>32</v>
      </c>
      <c r="AX184" s="13" t="s">
        <v>75</v>
      </c>
      <c r="AY184" s="234" t="s">
        <v>115</v>
      </c>
    </row>
    <row r="185" s="13" customFormat="1">
      <c r="A185" s="13"/>
      <c r="B185" s="223"/>
      <c r="C185" s="224"/>
      <c r="D185" s="225" t="s">
        <v>124</v>
      </c>
      <c r="E185" s="226" t="s">
        <v>1</v>
      </c>
      <c r="F185" s="227" t="s">
        <v>278</v>
      </c>
      <c r="G185" s="224"/>
      <c r="H185" s="228">
        <v>9.2100000000000009</v>
      </c>
      <c r="I185" s="229"/>
      <c r="J185" s="224"/>
      <c r="K185" s="224"/>
      <c r="L185" s="230"/>
      <c r="M185" s="231"/>
      <c r="N185" s="232"/>
      <c r="O185" s="232"/>
      <c r="P185" s="232"/>
      <c r="Q185" s="232"/>
      <c r="R185" s="232"/>
      <c r="S185" s="232"/>
      <c r="T185" s="23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4" t="s">
        <v>124</v>
      </c>
      <c r="AU185" s="234" t="s">
        <v>82</v>
      </c>
      <c r="AV185" s="13" t="s">
        <v>82</v>
      </c>
      <c r="AW185" s="13" t="s">
        <v>32</v>
      </c>
      <c r="AX185" s="13" t="s">
        <v>75</v>
      </c>
      <c r="AY185" s="234" t="s">
        <v>115</v>
      </c>
    </row>
    <row r="186" s="13" customFormat="1">
      <c r="A186" s="13"/>
      <c r="B186" s="223"/>
      <c r="C186" s="224"/>
      <c r="D186" s="225" t="s">
        <v>124</v>
      </c>
      <c r="E186" s="226" t="s">
        <v>1</v>
      </c>
      <c r="F186" s="227" t="s">
        <v>279</v>
      </c>
      <c r="G186" s="224"/>
      <c r="H186" s="228">
        <v>14.4</v>
      </c>
      <c r="I186" s="229"/>
      <c r="J186" s="224"/>
      <c r="K186" s="224"/>
      <c r="L186" s="230"/>
      <c r="M186" s="231"/>
      <c r="N186" s="232"/>
      <c r="O186" s="232"/>
      <c r="P186" s="232"/>
      <c r="Q186" s="232"/>
      <c r="R186" s="232"/>
      <c r="S186" s="232"/>
      <c r="T186" s="23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4" t="s">
        <v>124</v>
      </c>
      <c r="AU186" s="234" t="s">
        <v>82</v>
      </c>
      <c r="AV186" s="13" t="s">
        <v>82</v>
      </c>
      <c r="AW186" s="13" t="s">
        <v>32</v>
      </c>
      <c r="AX186" s="13" t="s">
        <v>75</v>
      </c>
      <c r="AY186" s="234" t="s">
        <v>115</v>
      </c>
    </row>
    <row r="187" s="14" customFormat="1">
      <c r="A187" s="14"/>
      <c r="B187" s="236"/>
      <c r="C187" s="237"/>
      <c r="D187" s="225" t="s">
        <v>124</v>
      </c>
      <c r="E187" s="238" t="s">
        <v>1</v>
      </c>
      <c r="F187" s="239" t="s">
        <v>255</v>
      </c>
      <c r="G187" s="237"/>
      <c r="H187" s="240">
        <v>126.35000000000002</v>
      </c>
      <c r="I187" s="241"/>
      <c r="J187" s="237"/>
      <c r="K187" s="237"/>
      <c r="L187" s="242"/>
      <c r="M187" s="243"/>
      <c r="N187" s="244"/>
      <c r="O187" s="244"/>
      <c r="P187" s="244"/>
      <c r="Q187" s="244"/>
      <c r="R187" s="244"/>
      <c r="S187" s="244"/>
      <c r="T187" s="24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6" t="s">
        <v>124</v>
      </c>
      <c r="AU187" s="246" t="s">
        <v>82</v>
      </c>
      <c r="AV187" s="14" t="s">
        <v>122</v>
      </c>
      <c r="AW187" s="14" t="s">
        <v>32</v>
      </c>
      <c r="AX187" s="14" t="s">
        <v>80</v>
      </c>
      <c r="AY187" s="246" t="s">
        <v>115</v>
      </c>
    </row>
    <row r="188" s="2" customFormat="1" ht="24.15" customHeight="1">
      <c r="A188" s="37"/>
      <c r="B188" s="38"/>
      <c r="C188" s="210" t="s">
        <v>280</v>
      </c>
      <c r="D188" s="210" t="s">
        <v>117</v>
      </c>
      <c r="E188" s="211" t="s">
        <v>281</v>
      </c>
      <c r="F188" s="212" t="s">
        <v>282</v>
      </c>
      <c r="G188" s="213" t="s">
        <v>150</v>
      </c>
      <c r="H188" s="214">
        <v>126.34999999999999</v>
      </c>
      <c r="I188" s="215"/>
      <c r="J188" s="216">
        <f>ROUND(I188*H188,2)</f>
        <v>0</v>
      </c>
      <c r="K188" s="212" t="s">
        <v>121</v>
      </c>
      <c r="L188" s="43"/>
      <c r="M188" s="217" t="s">
        <v>1</v>
      </c>
      <c r="N188" s="218" t="s">
        <v>40</v>
      </c>
      <c r="O188" s="90"/>
      <c r="P188" s="219">
        <f>O188*H188</f>
        <v>0</v>
      </c>
      <c r="Q188" s="219">
        <v>0.00017000000000000001</v>
      </c>
      <c r="R188" s="219">
        <f>Q188*H188</f>
        <v>0.021479500000000002</v>
      </c>
      <c r="S188" s="219">
        <v>0</v>
      </c>
      <c r="T188" s="220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1" t="s">
        <v>192</v>
      </c>
      <c r="AT188" s="221" t="s">
        <v>117</v>
      </c>
      <c r="AU188" s="221" t="s">
        <v>82</v>
      </c>
      <c r="AY188" s="16" t="s">
        <v>115</v>
      </c>
      <c r="BE188" s="222">
        <f>IF(N188="základní",J188,0)</f>
        <v>0</v>
      </c>
      <c r="BF188" s="222">
        <f>IF(N188="snížená",J188,0)</f>
        <v>0</v>
      </c>
      <c r="BG188" s="222">
        <f>IF(N188="zákl. přenesená",J188,0)</f>
        <v>0</v>
      </c>
      <c r="BH188" s="222">
        <f>IF(N188="sníž. přenesená",J188,0)</f>
        <v>0</v>
      </c>
      <c r="BI188" s="222">
        <f>IF(N188="nulová",J188,0)</f>
        <v>0</v>
      </c>
      <c r="BJ188" s="16" t="s">
        <v>80</v>
      </c>
      <c r="BK188" s="222">
        <f>ROUND(I188*H188,2)</f>
        <v>0</v>
      </c>
      <c r="BL188" s="16" t="s">
        <v>192</v>
      </c>
      <c r="BM188" s="221" t="s">
        <v>283</v>
      </c>
    </row>
    <row r="189" s="2" customFormat="1" ht="24.15" customHeight="1">
      <c r="A189" s="37"/>
      <c r="B189" s="38"/>
      <c r="C189" s="210" t="s">
        <v>284</v>
      </c>
      <c r="D189" s="210" t="s">
        <v>117</v>
      </c>
      <c r="E189" s="211" t="s">
        <v>285</v>
      </c>
      <c r="F189" s="212" t="s">
        <v>286</v>
      </c>
      <c r="G189" s="213" t="s">
        <v>150</v>
      </c>
      <c r="H189" s="214">
        <v>126.34999999999999</v>
      </c>
      <c r="I189" s="215"/>
      <c r="J189" s="216">
        <f>ROUND(I189*H189,2)</f>
        <v>0</v>
      </c>
      <c r="K189" s="212" t="s">
        <v>121</v>
      </c>
      <c r="L189" s="43"/>
      <c r="M189" s="217" t="s">
        <v>1</v>
      </c>
      <c r="N189" s="218" t="s">
        <v>40</v>
      </c>
      <c r="O189" s="90"/>
      <c r="P189" s="219">
        <f>O189*H189</f>
        <v>0</v>
      </c>
      <c r="Q189" s="219">
        <v>0.00012999999999999999</v>
      </c>
      <c r="R189" s="219">
        <f>Q189*H189</f>
        <v>0.016425499999999999</v>
      </c>
      <c r="S189" s="219">
        <v>0</v>
      </c>
      <c r="T189" s="220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1" t="s">
        <v>192</v>
      </c>
      <c r="AT189" s="221" t="s">
        <v>117</v>
      </c>
      <c r="AU189" s="221" t="s">
        <v>82</v>
      </c>
      <c r="AY189" s="16" t="s">
        <v>115</v>
      </c>
      <c r="BE189" s="222">
        <f>IF(N189="základní",J189,0)</f>
        <v>0</v>
      </c>
      <c r="BF189" s="222">
        <f>IF(N189="snížená",J189,0)</f>
        <v>0</v>
      </c>
      <c r="BG189" s="222">
        <f>IF(N189="zákl. přenesená",J189,0)</f>
        <v>0</v>
      </c>
      <c r="BH189" s="222">
        <f>IF(N189="sníž. přenesená",J189,0)</f>
        <v>0</v>
      </c>
      <c r="BI189" s="222">
        <f>IF(N189="nulová",J189,0)</f>
        <v>0</v>
      </c>
      <c r="BJ189" s="16" t="s">
        <v>80</v>
      </c>
      <c r="BK189" s="222">
        <f>ROUND(I189*H189,2)</f>
        <v>0</v>
      </c>
      <c r="BL189" s="16" t="s">
        <v>192</v>
      </c>
      <c r="BM189" s="221" t="s">
        <v>287</v>
      </c>
    </row>
    <row r="190" s="2" customFormat="1" ht="24.15" customHeight="1">
      <c r="A190" s="37"/>
      <c r="B190" s="38"/>
      <c r="C190" s="210" t="s">
        <v>288</v>
      </c>
      <c r="D190" s="210" t="s">
        <v>117</v>
      </c>
      <c r="E190" s="211" t="s">
        <v>289</v>
      </c>
      <c r="F190" s="212" t="s">
        <v>290</v>
      </c>
      <c r="G190" s="213" t="s">
        <v>150</v>
      </c>
      <c r="H190" s="214">
        <v>126.34999999999999</v>
      </c>
      <c r="I190" s="215"/>
      <c r="J190" s="216">
        <f>ROUND(I190*H190,2)</f>
        <v>0</v>
      </c>
      <c r="K190" s="212" t="s">
        <v>121</v>
      </c>
      <c r="L190" s="43"/>
      <c r="M190" s="217" t="s">
        <v>1</v>
      </c>
      <c r="N190" s="218" t="s">
        <v>40</v>
      </c>
      <c r="O190" s="90"/>
      <c r="P190" s="219">
        <f>O190*H190</f>
        <v>0</v>
      </c>
      <c r="Q190" s="219">
        <v>0.00012999999999999999</v>
      </c>
      <c r="R190" s="219">
        <f>Q190*H190</f>
        <v>0.016425499999999999</v>
      </c>
      <c r="S190" s="219">
        <v>0</v>
      </c>
      <c r="T190" s="220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1" t="s">
        <v>192</v>
      </c>
      <c r="AT190" s="221" t="s">
        <v>117</v>
      </c>
      <c r="AU190" s="221" t="s">
        <v>82</v>
      </c>
      <c r="AY190" s="16" t="s">
        <v>115</v>
      </c>
      <c r="BE190" s="222">
        <f>IF(N190="základní",J190,0)</f>
        <v>0</v>
      </c>
      <c r="BF190" s="222">
        <f>IF(N190="snížená",J190,0)</f>
        <v>0</v>
      </c>
      <c r="BG190" s="222">
        <f>IF(N190="zákl. přenesená",J190,0)</f>
        <v>0</v>
      </c>
      <c r="BH190" s="222">
        <f>IF(N190="sníž. přenesená",J190,0)</f>
        <v>0</v>
      </c>
      <c r="BI190" s="222">
        <f>IF(N190="nulová",J190,0)</f>
        <v>0</v>
      </c>
      <c r="BJ190" s="16" t="s">
        <v>80</v>
      </c>
      <c r="BK190" s="222">
        <f>ROUND(I190*H190,2)</f>
        <v>0</v>
      </c>
      <c r="BL190" s="16" t="s">
        <v>192</v>
      </c>
      <c r="BM190" s="221" t="s">
        <v>291</v>
      </c>
    </row>
    <row r="191" s="2" customFormat="1" ht="33" customHeight="1">
      <c r="A191" s="37"/>
      <c r="B191" s="38"/>
      <c r="C191" s="210" t="s">
        <v>292</v>
      </c>
      <c r="D191" s="210" t="s">
        <v>117</v>
      </c>
      <c r="E191" s="211" t="s">
        <v>293</v>
      </c>
      <c r="F191" s="212" t="s">
        <v>294</v>
      </c>
      <c r="G191" s="213" t="s">
        <v>150</v>
      </c>
      <c r="H191" s="214">
        <v>31.98</v>
      </c>
      <c r="I191" s="215"/>
      <c r="J191" s="216">
        <f>ROUND(I191*H191,2)</f>
        <v>0</v>
      </c>
      <c r="K191" s="212" t="s">
        <v>121</v>
      </c>
      <c r="L191" s="43"/>
      <c r="M191" s="217" t="s">
        <v>1</v>
      </c>
      <c r="N191" s="218" t="s">
        <v>40</v>
      </c>
      <c r="O191" s="90"/>
      <c r="P191" s="219">
        <f>O191*H191</f>
        <v>0</v>
      </c>
      <c r="Q191" s="219">
        <v>0</v>
      </c>
      <c r="R191" s="219">
        <f>Q191*H191</f>
        <v>0</v>
      </c>
      <c r="S191" s="219">
        <v>0</v>
      </c>
      <c r="T191" s="220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1" t="s">
        <v>192</v>
      </c>
      <c r="AT191" s="221" t="s">
        <v>117</v>
      </c>
      <c r="AU191" s="221" t="s">
        <v>82</v>
      </c>
      <c r="AY191" s="16" t="s">
        <v>115</v>
      </c>
      <c r="BE191" s="222">
        <f>IF(N191="základní",J191,0)</f>
        <v>0</v>
      </c>
      <c r="BF191" s="222">
        <f>IF(N191="snížená",J191,0)</f>
        <v>0</v>
      </c>
      <c r="BG191" s="222">
        <f>IF(N191="zákl. přenesená",J191,0)</f>
        <v>0</v>
      </c>
      <c r="BH191" s="222">
        <f>IF(N191="sníž. přenesená",J191,0)</f>
        <v>0</v>
      </c>
      <c r="BI191" s="222">
        <f>IF(N191="nulová",J191,0)</f>
        <v>0</v>
      </c>
      <c r="BJ191" s="16" t="s">
        <v>80</v>
      </c>
      <c r="BK191" s="222">
        <f>ROUND(I191*H191,2)</f>
        <v>0</v>
      </c>
      <c r="BL191" s="16" t="s">
        <v>192</v>
      </c>
      <c r="BM191" s="221" t="s">
        <v>295</v>
      </c>
    </row>
    <row r="192" s="13" customFormat="1">
      <c r="A192" s="13"/>
      <c r="B192" s="223"/>
      <c r="C192" s="224"/>
      <c r="D192" s="225" t="s">
        <v>124</v>
      </c>
      <c r="E192" s="226" t="s">
        <v>1</v>
      </c>
      <c r="F192" s="227" t="s">
        <v>296</v>
      </c>
      <c r="G192" s="224"/>
      <c r="H192" s="228">
        <v>31.98</v>
      </c>
      <c r="I192" s="229"/>
      <c r="J192" s="224"/>
      <c r="K192" s="224"/>
      <c r="L192" s="230"/>
      <c r="M192" s="231"/>
      <c r="N192" s="232"/>
      <c r="O192" s="232"/>
      <c r="P192" s="232"/>
      <c r="Q192" s="232"/>
      <c r="R192" s="232"/>
      <c r="S192" s="232"/>
      <c r="T192" s="23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4" t="s">
        <v>124</v>
      </c>
      <c r="AU192" s="234" t="s">
        <v>82</v>
      </c>
      <c r="AV192" s="13" t="s">
        <v>82</v>
      </c>
      <c r="AW192" s="13" t="s">
        <v>32</v>
      </c>
      <c r="AX192" s="13" t="s">
        <v>80</v>
      </c>
      <c r="AY192" s="234" t="s">
        <v>115</v>
      </c>
    </row>
    <row r="193" s="2" customFormat="1" ht="33" customHeight="1">
      <c r="A193" s="37"/>
      <c r="B193" s="38"/>
      <c r="C193" s="210" t="s">
        <v>297</v>
      </c>
      <c r="D193" s="210" t="s">
        <v>117</v>
      </c>
      <c r="E193" s="211" t="s">
        <v>298</v>
      </c>
      <c r="F193" s="212" t="s">
        <v>299</v>
      </c>
      <c r="G193" s="213" t="s">
        <v>150</v>
      </c>
      <c r="H193" s="214">
        <v>63.93</v>
      </c>
      <c r="I193" s="215"/>
      <c r="J193" s="216">
        <f>ROUND(I193*H193,2)</f>
        <v>0</v>
      </c>
      <c r="K193" s="212" t="s">
        <v>121</v>
      </c>
      <c r="L193" s="43"/>
      <c r="M193" s="217" t="s">
        <v>1</v>
      </c>
      <c r="N193" s="218" t="s">
        <v>40</v>
      </c>
      <c r="O193" s="90"/>
      <c r="P193" s="219">
        <f>O193*H193</f>
        <v>0</v>
      </c>
      <c r="Q193" s="219">
        <v>0</v>
      </c>
      <c r="R193" s="219">
        <f>Q193*H193</f>
        <v>0</v>
      </c>
      <c r="S193" s="219">
        <v>0</v>
      </c>
      <c r="T193" s="220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1" t="s">
        <v>192</v>
      </c>
      <c r="AT193" s="221" t="s">
        <v>117</v>
      </c>
      <c r="AU193" s="221" t="s">
        <v>82</v>
      </c>
      <c r="AY193" s="16" t="s">
        <v>115</v>
      </c>
      <c r="BE193" s="222">
        <f>IF(N193="základní",J193,0)</f>
        <v>0</v>
      </c>
      <c r="BF193" s="222">
        <f>IF(N193="snížená",J193,0)</f>
        <v>0</v>
      </c>
      <c r="BG193" s="222">
        <f>IF(N193="zákl. přenesená",J193,0)</f>
        <v>0</v>
      </c>
      <c r="BH193" s="222">
        <f>IF(N193="sníž. přenesená",J193,0)</f>
        <v>0</v>
      </c>
      <c r="BI193" s="222">
        <f>IF(N193="nulová",J193,0)</f>
        <v>0</v>
      </c>
      <c r="BJ193" s="16" t="s">
        <v>80</v>
      </c>
      <c r="BK193" s="222">
        <f>ROUND(I193*H193,2)</f>
        <v>0</v>
      </c>
      <c r="BL193" s="16" t="s">
        <v>192</v>
      </c>
      <c r="BM193" s="221" t="s">
        <v>300</v>
      </c>
    </row>
    <row r="194" s="13" customFormat="1">
      <c r="A194" s="13"/>
      <c r="B194" s="223"/>
      <c r="C194" s="224"/>
      <c r="D194" s="225" t="s">
        <v>124</v>
      </c>
      <c r="E194" s="226" t="s">
        <v>1</v>
      </c>
      <c r="F194" s="227" t="s">
        <v>301</v>
      </c>
      <c r="G194" s="224"/>
      <c r="H194" s="228">
        <v>63.93</v>
      </c>
      <c r="I194" s="229"/>
      <c r="J194" s="224"/>
      <c r="K194" s="224"/>
      <c r="L194" s="230"/>
      <c r="M194" s="231"/>
      <c r="N194" s="232"/>
      <c r="O194" s="232"/>
      <c r="P194" s="232"/>
      <c r="Q194" s="232"/>
      <c r="R194" s="232"/>
      <c r="S194" s="232"/>
      <c r="T194" s="23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4" t="s">
        <v>124</v>
      </c>
      <c r="AU194" s="234" t="s">
        <v>82</v>
      </c>
      <c r="AV194" s="13" t="s">
        <v>82</v>
      </c>
      <c r="AW194" s="13" t="s">
        <v>32</v>
      </c>
      <c r="AX194" s="13" t="s">
        <v>80</v>
      </c>
      <c r="AY194" s="234" t="s">
        <v>115</v>
      </c>
    </row>
    <row r="195" s="2" customFormat="1" ht="21.75" customHeight="1">
      <c r="A195" s="37"/>
      <c r="B195" s="38"/>
      <c r="C195" s="210" t="s">
        <v>302</v>
      </c>
      <c r="D195" s="210" t="s">
        <v>117</v>
      </c>
      <c r="E195" s="211" t="s">
        <v>303</v>
      </c>
      <c r="F195" s="212" t="s">
        <v>304</v>
      </c>
      <c r="G195" s="213" t="s">
        <v>150</v>
      </c>
      <c r="H195" s="214">
        <v>265.488</v>
      </c>
      <c r="I195" s="215"/>
      <c r="J195" s="216">
        <f>ROUND(I195*H195,2)</f>
        <v>0</v>
      </c>
      <c r="K195" s="212" t="s">
        <v>121</v>
      </c>
      <c r="L195" s="43"/>
      <c r="M195" s="217" t="s">
        <v>1</v>
      </c>
      <c r="N195" s="218" t="s">
        <v>40</v>
      </c>
      <c r="O195" s="90"/>
      <c r="P195" s="219">
        <f>O195*H195</f>
        <v>0</v>
      </c>
      <c r="Q195" s="219">
        <v>0</v>
      </c>
      <c r="R195" s="219">
        <f>Q195*H195</f>
        <v>0</v>
      </c>
      <c r="S195" s="219">
        <v>0</v>
      </c>
      <c r="T195" s="220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1" t="s">
        <v>192</v>
      </c>
      <c r="AT195" s="221" t="s">
        <v>117</v>
      </c>
      <c r="AU195" s="221" t="s">
        <v>82</v>
      </c>
      <c r="AY195" s="16" t="s">
        <v>115</v>
      </c>
      <c r="BE195" s="222">
        <f>IF(N195="základní",J195,0)</f>
        <v>0</v>
      </c>
      <c r="BF195" s="222">
        <f>IF(N195="snížená",J195,0)</f>
        <v>0</v>
      </c>
      <c r="BG195" s="222">
        <f>IF(N195="zákl. přenesená",J195,0)</f>
        <v>0</v>
      </c>
      <c r="BH195" s="222">
        <f>IF(N195="sníž. přenesená",J195,0)</f>
        <v>0</v>
      </c>
      <c r="BI195" s="222">
        <f>IF(N195="nulová",J195,0)</f>
        <v>0</v>
      </c>
      <c r="BJ195" s="16" t="s">
        <v>80</v>
      </c>
      <c r="BK195" s="222">
        <f>ROUND(I195*H195,2)</f>
        <v>0</v>
      </c>
      <c r="BL195" s="16" t="s">
        <v>192</v>
      </c>
      <c r="BM195" s="221" t="s">
        <v>305</v>
      </c>
    </row>
    <row r="196" s="13" customFormat="1">
      <c r="A196" s="13"/>
      <c r="B196" s="223"/>
      <c r="C196" s="224"/>
      <c r="D196" s="225" t="s">
        <v>124</v>
      </c>
      <c r="E196" s="226" t="s">
        <v>1</v>
      </c>
      <c r="F196" s="227" t="s">
        <v>306</v>
      </c>
      <c r="G196" s="224"/>
      <c r="H196" s="228">
        <v>38.426000000000002</v>
      </c>
      <c r="I196" s="229"/>
      <c r="J196" s="224"/>
      <c r="K196" s="224"/>
      <c r="L196" s="230"/>
      <c r="M196" s="231"/>
      <c r="N196" s="232"/>
      <c r="O196" s="232"/>
      <c r="P196" s="232"/>
      <c r="Q196" s="232"/>
      <c r="R196" s="232"/>
      <c r="S196" s="232"/>
      <c r="T196" s="23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4" t="s">
        <v>124</v>
      </c>
      <c r="AU196" s="234" t="s">
        <v>82</v>
      </c>
      <c r="AV196" s="13" t="s">
        <v>82</v>
      </c>
      <c r="AW196" s="13" t="s">
        <v>32</v>
      </c>
      <c r="AX196" s="13" t="s">
        <v>75</v>
      </c>
      <c r="AY196" s="234" t="s">
        <v>115</v>
      </c>
    </row>
    <row r="197" s="13" customFormat="1">
      <c r="A197" s="13"/>
      <c r="B197" s="223"/>
      <c r="C197" s="224"/>
      <c r="D197" s="225" t="s">
        <v>124</v>
      </c>
      <c r="E197" s="226" t="s">
        <v>1</v>
      </c>
      <c r="F197" s="227" t="s">
        <v>307</v>
      </c>
      <c r="G197" s="224"/>
      <c r="H197" s="228">
        <v>43.037999999999997</v>
      </c>
      <c r="I197" s="229"/>
      <c r="J197" s="224"/>
      <c r="K197" s="224"/>
      <c r="L197" s="230"/>
      <c r="M197" s="231"/>
      <c r="N197" s="232"/>
      <c r="O197" s="232"/>
      <c r="P197" s="232"/>
      <c r="Q197" s="232"/>
      <c r="R197" s="232"/>
      <c r="S197" s="232"/>
      <c r="T197" s="23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4" t="s">
        <v>124</v>
      </c>
      <c r="AU197" s="234" t="s">
        <v>82</v>
      </c>
      <c r="AV197" s="13" t="s">
        <v>82</v>
      </c>
      <c r="AW197" s="13" t="s">
        <v>32</v>
      </c>
      <c r="AX197" s="13" t="s">
        <v>75</v>
      </c>
      <c r="AY197" s="234" t="s">
        <v>115</v>
      </c>
    </row>
    <row r="198" s="13" customFormat="1">
      <c r="A198" s="13"/>
      <c r="B198" s="223"/>
      <c r="C198" s="224"/>
      <c r="D198" s="225" t="s">
        <v>124</v>
      </c>
      <c r="E198" s="226" t="s">
        <v>1</v>
      </c>
      <c r="F198" s="227" t="s">
        <v>308</v>
      </c>
      <c r="G198" s="224"/>
      <c r="H198" s="228">
        <v>64.304000000000002</v>
      </c>
      <c r="I198" s="229"/>
      <c r="J198" s="224"/>
      <c r="K198" s="224"/>
      <c r="L198" s="230"/>
      <c r="M198" s="231"/>
      <c r="N198" s="232"/>
      <c r="O198" s="232"/>
      <c r="P198" s="232"/>
      <c r="Q198" s="232"/>
      <c r="R198" s="232"/>
      <c r="S198" s="232"/>
      <c r="T198" s="23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4" t="s">
        <v>124</v>
      </c>
      <c r="AU198" s="234" t="s">
        <v>82</v>
      </c>
      <c r="AV198" s="13" t="s">
        <v>82</v>
      </c>
      <c r="AW198" s="13" t="s">
        <v>32</v>
      </c>
      <c r="AX198" s="13" t="s">
        <v>75</v>
      </c>
      <c r="AY198" s="234" t="s">
        <v>115</v>
      </c>
    </row>
    <row r="199" s="13" customFormat="1">
      <c r="A199" s="13"/>
      <c r="B199" s="223"/>
      <c r="C199" s="224"/>
      <c r="D199" s="225" t="s">
        <v>124</v>
      </c>
      <c r="E199" s="226" t="s">
        <v>1</v>
      </c>
      <c r="F199" s="227" t="s">
        <v>309</v>
      </c>
      <c r="G199" s="224"/>
      <c r="H199" s="228">
        <v>71.060000000000002</v>
      </c>
      <c r="I199" s="229"/>
      <c r="J199" s="224"/>
      <c r="K199" s="224"/>
      <c r="L199" s="230"/>
      <c r="M199" s="231"/>
      <c r="N199" s="232"/>
      <c r="O199" s="232"/>
      <c r="P199" s="232"/>
      <c r="Q199" s="232"/>
      <c r="R199" s="232"/>
      <c r="S199" s="232"/>
      <c r="T199" s="23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4" t="s">
        <v>124</v>
      </c>
      <c r="AU199" s="234" t="s">
        <v>82</v>
      </c>
      <c r="AV199" s="13" t="s">
        <v>82</v>
      </c>
      <c r="AW199" s="13" t="s">
        <v>32</v>
      </c>
      <c r="AX199" s="13" t="s">
        <v>75</v>
      </c>
      <c r="AY199" s="234" t="s">
        <v>115</v>
      </c>
    </row>
    <row r="200" s="13" customFormat="1">
      <c r="A200" s="13"/>
      <c r="B200" s="223"/>
      <c r="C200" s="224"/>
      <c r="D200" s="225" t="s">
        <v>124</v>
      </c>
      <c r="E200" s="226" t="s">
        <v>1</v>
      </c>
      <c r="F200" s="227" t="s">
        <v>310</v>
      </c>
      <c r="G200" s="224"/>
      <c r="H200" s="228">
        <v>48.659999999999997</v>
      </c>
      <c r="I200" s="229"/>
      <c r="J200" s="224"/>
      <c r="K200" s="224"/>
      <c r="L200" s="230"/>
      <c r="M200" s="231"/>
      <c r="N200" s="232"/>
      <c r="O200" s="232"/>
      <c r="P200" s="232"/>
      <c r="Q200" s="232"/>
      <c r="R200" s="232"/>
      <c r="S200" s="232"/>
      <c r="T200" s="23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4" t="s">
        <v>124</v>
      </c>
      <c r="AU200" s="234" t="s">
        <v>82</v>
      </c>
      <c r="AV200" s="13" t="s">
        <v>82</v>
      </c>
      <c r="AW200" s="13" t="s">
        <v>32</v>
      </c>
      <c r="AX200" s="13" t="s">
        <v>75</v>
      </c>
      <c r="AY200" s="234" t="s">
        <v>115</v>
      </c>
    </row>
    <row r="201" s="14" customFormat="1">
      <c r="A201" s="14"/>
      <c r="B201" s="236"/>
      <c r="C201" s="237"/>
      <c r="D201" s="225" t="s">
        <v>124</v>
      </c>
      <c r="E201" s="238" t="s">
        <v>1</v>
      </c>
      <c r="F201" s="239" t="s">
        <v>255</v>
      </c>
      <c r="G201" s="237"/>
      <c r="H201" s="240">
        <v>265.488</v>
      </c>
      <c r="I201" s="241"/>
      <c r="J201" s="237"/>
      <c r="K201" s="237"/>
      <c r="L201" s="242"/>
      <c r="M201" s="243"/>
      <c r="N201" s="244"/>
      <c r="O201" s="244"/>
      <c r="P201" s="244"/>
      <c r="Q201" s="244"/>
      <c r="R201" s="244"/>
      <c r="S201" s="244"/>
      <c r="T201" s="24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6" t="s">
        <v>124</v>
      </c>
      <c r="AU201" s="246" t="s">
        <v>82</v>
      </c>
      <c r="AV201" s="14" t="s">
        <v>122</v>
      </c>
      <c r="AW201" s="14" t="s">
        <v>32</v>
      </c>
      <c r="AX201" s="14" t="s">
        <v>80</v>
      </c>
      <c r="AY201" s="246" t="s">
        <v>115</v>
      </c>
    </row>
    <row r="202" s="2" customFormat="1" ht="24.15" customHeight="1">
      <c r="A202" s="37"/>
      <c r="B202" s="38"/>
      <c r="C202" s="210" t="s">
        <v>311</v>
      </c>
      <c r="D202" s="210" t="s">
        <v>117</v>
      </c>
      <c r="E202" s="211" t="s">
        <v>312</v>
      </c>
      <c r="F202" s="212" t="s">
        <v>313</v>
      </c>
      <c r="G202" s="213" t="s">
        <v>150</v>
      </c>
      <c r="H202" s="214">
        <v>174.94800000000001</v>
      </c>
      <c r="I202" s="215"/>
      <c r="J202" s="216">
        <f>ROUND(I202*H202,2)</f>
        <v>0</v>
      </c>
      <c r="K202" s="212" t="s">
        <v>121</v>
      </c>
      <c r="L202" s="43"/>
      <c r="M202" s="217" t="s">
        <v>1</v>
      </c>
      <c r="N202" s="218" t="s">
        <v>40</v>
      </c>
      <c r="O202" s="90"/>
      <c r="P202" s="219">
        <f>O202*H202</f>
        <v>0</v>
      </c>
      <c r="Q202" s="219">
        <v>2.0000000000000002E-05</v>
      </c>
      <c r="R202" s="219">
        <f>Q202*H202</f>
        <v>0.0034989600000000006</v>
      </c>
      <c r="S202" s="219">
        <v>0</v>
      </c>
      <c r="T202" s="220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1" t="s">
        <v>192</v>
      </c>
      <c r="AT202" s="221" t="s">
        <v>117</v>
      </c>
      <c r="AU202" s="221" t="s">
        <v>82</v>
      </c>
      <c r="AY202" s="16" t="s">
        <v>115</v>
      </c>
      <c r="BE202" s="222">
        <f>IF(N202="základní",J202,0)</f>
        <v>0</v>
      </c>
      <c r="BF202" s="222">
        <f>IF(N202="snížená",J202,0)</f>
        <v>0</v>
      </c>
      <c r="BG202" s="222">
        <f>IF(N202="zákl. přenesená",J202,0)</f>
        <v>0</v>
      </c>
      <c r="BH202" s="222">
        <f>IF(N202="sníž. přenesená",J202,0)</f>
        <v>0</v>
      </c>
      <c r="BI202" s="222">
        <f>IF(N202="nulová",J202,0)</f>
        <v>0</v>
      </c>
      <c r="BJ202" s="16" t="s">
        <v>80</v>
      </c>
      <c r="BK202" s="222">
        <f>ROUND(I202*H202,2)</f>
        <v>0</v>
      </c>
      <c r="BL202" s="16" t="s">
        <v>192</v>
      </c>
      <c r="BM202" s="221" t="s">
        <v>314</v>
      </c>
    </row>
    <row r="203" s="13" customFormat="1">
      <c r="A203" s="13"/>
      <c r="B203" s="223"/>
      <c r="C203" s="224"/>
      <c r="D203" s="225" t="s">
        <v>124</v>
      </c>
      <c r="E203" s="226" t="s">
        <v>1</v>
      </c>
      <c r="F203" s="227" t="s">
        <v>315</v>
      </c>
      <c r="G203" s="224"/>
      <c r="H203" s="228">
        <v>28.800000000000001</v>
      </c>
      <c r="I203" s="229"/>
      <c r="J203" s="224"/>
      <c r="K203" s="224"/>
      <c r="L203" s="230"/>
      <c r="M203" s="231"/>
      <c r="N203" s="232"/>
      <c r="O203" s="232"/>
      <c r="P203" s="232"/>
      <c r="Q203" s="232"/>
      <c r="R203" s="232"/>
      <c r="S203" s="232"/>
      <c r="T203" s="23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4" t="s">
        <v>124</v>
      </c>
      <c r="AU203" s="234" t="s">
        <v>82</v>
      </c>
      <c r="AV203" s="13" t="s">
        <v>82</v>
      </c>
      <c r="AW203" s="13" t="s">
        <v>32</v>
      </c>
      <c r="AX203" s="13" t="s">
        <v>75</v>
      </c>
      <c r="AY203" s="234" t="s">
        <v>115</v>
      </c>
    </row>
    <row r="204" s="13" customFormat="1">
      <c r="A204" s="13"/>
      <c r="B204" s="223"/>
      <c r="C204" s="224"/>
      <c r="D204" s="225" t="s">
        <v>124</v>
      </c>
      <c r="E204" s="226" t="s">
        <v>1</v>
      </c>
      <c r="F204" s="227" t="s">
        <v>316</v>
      </c>
      <c r="G204" s="224"/>
      <c r="H204" s="228">
        <v>22.460000000000001</v>
      </c>
      <c r="I204" s="229"/>
      <c r="J204" s="224"/>
      <c r="K204" s="224"/>
      <c r="L204" s="230"/>
      <c r="M204" s="231"/>
      <c r="N204" s="232"/>
      <c r="O204" s="232"/>
      <c r="P204" s="232"/>
      <c r="Q204" s="232"/>
      <c r="R204" s="232"/>
      <c r="S204" s="232"/>
      <c r="T204" s="23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4" t="s">
        <v>124</v>
      </c>
      <c r="AU204" s="234" t="s">
        <v>82</v>
      </c>
      <c r="AV204" s="13" t="s">
        <v>82</v>
      </c>
      <c r="AW204" s="13" t="s">
        <v>32</v>
      </c>
      <c r="AX204" s="13" t="s">
        <v>75</v>
      </c>
      <c r="AY204" s="234" t="s">
        <v>115</v>
      </c>
    </row>
    <row r="205" s="13" customFormat="1">
      <c r="A205" s="13"/>
      <c r="B205" s="223"/>
      <c r="C205" s="224"/>
      <c r="D205" s="225" t="s">
        <v>124</v>
      </c>
      <c r="E205" s="226" t="s">
        <v>1</v>
      </c>
      <c r="F205" s="227" t="s">
        <v>317</v>
      </c>
      <c r="G205" s="224"/>
      <c r="H205" s="228">
        <v>32.060000000000002</v>
      </c>
      <c r="I205" s="229"/>
      <c r="J205" s="224"/>
      <c r="K205" s="224"/>
      <c r="L205" s="230"/>
      <c r="M205" s="231"/>
      <c r="N205" s="232"/>
      <c r="O205" s="232"/>
      <c r="P205" s="232"/>
      <c r="Q205" s="232"/>
      <c r="R205" s="232"/>
      <c r="S205" s="232"/>
      <c r="T205" s="23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4" t="s">
        <v>124</v>
      </c>
      <c r="AU205" s="234" t="s">
        <v>82</v>
      </c>
      <c r="AV205" s="13" t="s">
        <v>82</v>
      </c>
      <c r="AW205" s="13" t="s">
        <v>32</v>
      </c>
      <c r="AX205" s="13" t="s">
        <v>75</v>
      </c>
      <c r="AY205" s="234" t="s">
        <v>115</v>
      </c>
    </row>
    <row r="206" s="13" customFormat="1">
      <c r="A206" s="13"/>
      <c r="B206" s="223"/>
      <c r="C206" s="224"/>
      <c r="D206" s="225" t="s">
        <v>124</v>
      </c>
      <c r="E206" s="226" t="s">
        <v>1</v>
      </c>
      <c r="F206" s="227" t="s">
        <v>318</v>
      </c>
      <c r="G206" s="224"/>
      <c r="H206" s="228">
        <v>20.664000000000001</v>
      </c>
      <c r="I206" s="229"/>
      <c r="J206" s="224"/>
      <c r="K206" s="224"/>
      <c r="L206" s="230"/>
      <c r="M206" s="231"/>
      <c r="N206" s="232"/>
      <c r="O206" s="232"/>
      <c r="P206" s="232"/>
      <c r="Q206" s="232"/>
      <c r="R206" s="232"/>
      <c r="S206" s="232"/>
      <c r="T206" s="23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4" t="s">
        <v>124</v>
      </c>
      <c r="AU206" s="234" t="s">
        <v>82</v>
      </c>
      <c r="AV206" s="13" t="s">
        <v>82</v>
      </c>
      <c r="AW206" s="13" t="s">
        <v>32</v>
      </c>
      <c r="AX206" s="13" t="s">
        <v>75</v>
      </c>
      <c r="AY206" s="234" t="s">
        <v>115</v>
      </c>
    </row>
    <row r="207" s="13" customFormat="1">
      <c r="A207" s="13"/>
      <c r="B207" s="223"/>
      <c r="C207" s="224"/>
      <c r="D207" s="225" t="s">
        <v>124</v>
      </c>
      <c r="E207" s="226" t="s">
        <v>1</v>
      </c>
      <c r="F207" s="227" t="s">
        <v>319</v>
      </c>
      <c r="G207" s="224"/>
      <c r="H207" s="228">
        <v>29.920000000000002</v>
      </c>
      <c r="I207" s="229"/>
      <c r="J207" s="224"/>
      <c r="K207" s="224"/>
      <c r="L207" s="230"/>
      <c r="M207" s="231"/>
      <c r="N207" s="232"/>
      <c r="O207" s="232"/>
      <c r="P207" s="232"/>
      <c r="Q207" s="232"/>
      <c r="R207" s="232"/>
      <c r="S207" s="232"/>
      <c r="T207" s="23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4" t="s">
        <v>124</v>
      </c>
      <c r="AU207" s="234" t="s">
        <v>82</v>
      </c>
      <c r="AV207" s="13" t="s">
        <v>82</v>
      </c>
      <c r="AW207" s="13" t="s">
        <v>32</v>
      </c>
      <c r="AX207" s="13" t="s">
        <v>75</v>
      </c>
      <c r="AY207" s="234" t="s">
        <v>115</v>
      </c>
    </row>
    <row r="208" s="13" customFormat="1">
      <c r="A208" s="13"/>
      <c r="B208" s="223"/>
      <c r="C208" s="224"/>
      <c r="D208" s="225" t="s">
        <v>124</v>
      </c>
      <c r="E208" s="226" t="s">
        <v>1</v>
      </c>
      <c r="F208" s="227" t="s">
        <v>320</v>
      </c>
      <c r="G208" s="224"/>
      <c r="H208" s="228">
        <v>30.539999999999999</v>
      </c>
      <c r="I208" s="229"/>
      <c r="J208" s="224"/>
      <c r="K208" s="224"/>
      <c r="L208" s="230"/>
      <c r="M208" s="231"/>
      <c r="N208" s="232"/>
      <c r="O208" s="232"/>
      <c r="P208" s="232"/>
      <c r="Q208" s="232"/>
      <c r="R208" s="232"/>
      <c r="S208" s="232"/>
      <c r="T208" s="23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4" t="s">
        <v>124</v>
      </c>
      <c r="AU208" s="234" t="s">
        <v>82</v>
      </c>
      <c r="AV208" s="13" t="s">
        <v>82</v>
      </c>
      <c r="AW208" s="13" t="s">
        <v>32</v>
      </c>
      <c r="AX208" s="13" t="s">
        <v>75</v>
      </c>
      <c r="AY208" s="234" t="s">
        <v>115</v>
      </c>
    </row>
    <row r="209" s="13" customFormat="1">
      <c r="A209" s="13"/>
      <c r="B209" s="223"/>
      <c r="C209" s="224"/>
      <c r="D209" s="225" t="s">
        <v>124</v>
      </c>
      <c r="E209" s="226" t="s">
        <v>1</v>
      </c>
      <c r="F209" s="227" t="s">
        <v>321</v>
      </c>
      <c r="G209" s="224"/>
      <c r="H209" s="228">
        <v>10.504</v>
      </c>
      <c r="I209" s="229"/>
      <c r="J209" s="224"/>
      <c r="K209" s="224"/>
      <c r="L209" s="230"/>
      <c r="M209" s="231"/>
      <c r="N209" s="232"/>
      <c r="O209" s="232"/>
      <c r="P209" s="232"/>
      <c r="Q209" s="232"/>
      <c r="R209" s="232"/>
      <c r="S209" s="232"/>
      <c r="T209" s="23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4" t="s">
        <v>124</v>
      </c>
      <c r="AU209" s="234" t="s">
        <v>82</v>
      </c>
      <c r="AV209" s="13" t="s">
        <v>82</v>
      </c>
      <c r="AW209" s="13" t="s">
        <v>32</v>
      </c>
      <c r="AX209" s="13" t="s">
        <v>75</v>
      </c>
      <c r="AY209" s="234" t="s">
        <v>115</v>
      </c>
    </row>
    <row r="210" s="14" customFormat="1">
      <c r="A210" s="14"/>
      <c r="B210" s="236"/>
      <c r="C210" s="237"/>
      <c r="D210" s="225" t="s">
        <v>124</v>
      </c>
      <c r="E210" s="238" t="s">
        <v>1</v>
      </c>
      <c r="F210" s="239" t="s">
        <v>255</v>
      </c>
      <c r="G210" s="237"/>
      <c r="H210" s="240">
        <v>174.94799999999998</v>
      </c>
      <c r="I210" s="241"/>
      <c r="J210" s="237"/>
      <c r="K210" s="237"/>
      <c r="L210" s="242"/>
      <c r="M210" s="243"/>
      <c r="N210" s="244"/>
      <c r="O210" s="244"/>
      <c r="P210" s="244"/>
      <c r="Q210" s="244"/>
      <c r="R210" s="244"/>
      <c r="S210" s="244"/>
      <c r="T210" s="245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6" t="s">
        <v>124</v>
      </c>
      <c r="AU210" s="246" t="s">
        <v>82</v>
      </c>
      <c r="AV210" s="14" t="s">
        <v>122</v>
      </c>
      <c r="AW210" s="14" t="s">
        <v>32</v>
      </c>
      <c r="AX210" s="14" t="s">
        <v>80</v>
      </c>
      <c r="AY210" s="246" t="s">
        <v>115</v>
      </c>
    </row>
    <row r="211" s="2" customFormat="1" ht="24.15" customHeight="1">
      <c r="A211" s="37"/>
      <c r="B211" s="38"/>
      <c r="C211" s="210" t="s">
        <v>322</v>
      </c>
      <c r="D211" s="210" t="s">
        <v>117</v>
      </c>
      <c r="E211" s="211" t="s">
        <v>323</v>
      </c>
      <c r="F211" s="212" t="s">
        <v>324</v>
      </c>
      <c r="G211" s="213" t="s">
        <v>150</v>
      </c>
      <c r="H211" s="214">
        <v>174.94800000000001</v>
      </c>
      <c r="I211" s="215"/>
      <c r="J211" s="216">
        <f>ROUND(I211*H211,2)</f>
        <v>0</v>
      </c>
      <c r="K211" s="212" t="s">
        <v>121</v>
      </c>
      <c r="L211" s="43"/>
      <c r="M211" s="217" t="s">
        <v>1</v>
      </c>
      <c r="N211" s="218" t="s">
        <v>40</v>
      </c>
      <c r="O211" s="90"/>
      <c r="P211" s="219">
        <f>O211*H211</f>
        <v>0</v>
      </c>
      <c r="Q211" s="219">
        <v>0.00013999999999999999</v>
      </c>
      <c r="R211" s="219">
        <f>Q211*H211</f>
        <v>0.024492719999999999</v>
      </c>
      <c r="S211" s="219">
        <v>0</v>
      </c>
      <c r="T211" s="220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1" t="s">
        <v>192</v>
      </c>
      <c r="AT211" s="221" t="s">
        <v>117</v>
      </c>
      <c r="AU211" s="221" t="s">
        <v>82</v>
      </c>
      <c r="AY211" s="16" t="s">
        <v>115</v>
      </c>
      <c r="BE211" s="222">
        <f>IF(N211="základní",J211,0)</f>
        <v>0</v>
      </c>
      <c r="BF211" s="222">
        <f>IF(N211="snížená",J211,0)</f>
        <v>0</v>
      </c>
      <c r="BG211" s="222">
        <f>IF(N211="zákl. přenesená",J211,0)</f>
        <v>0</v>
      </c>
      <c r="BH211" s="222">
        <f>IF(N211="sníž. přenesená",J211,0)</f>
        <v>0</v>
      </c>
      <c r="BI211" s="222">
        <f>IF(N211="nulová",J211,0)</f>
        <v>0</v>
      </c>
      <c r="BJ211" s="16" t="s">
        <v>80</v>
      </c>
      <c r="BK211" s="222">
        <f>ROUND(I211*H211,2)</f>
        <v>0</v>
      </c>
      <c r="BL211" s="16" t="s">
        <v>192</v>
      </c>
      <c r="BM211" s="221" t="s">
        <v>325</v>
      </c>
    </row>
    <row r="212" s="2" customFormat="1" ht="24.15" customHeight="1">
      <c r="A212" s="37"/>
      <c r="B212" s="38"/>
      <c r="C212" s="210" t="s">
        <v>326</v>
      </c>
      <c r="D212" s="210" t="s">
        <v>117</v>
      </c>
      <c r="E212" s="211" t="s">
        <v>327</v>
      </c>
      <c r="F212" s="212" t="s">
        <v>328</v>
      </c>
      <c r="G212" s="213" t="s">
        <v>150</v>
      </c>
      <c r="H212" s="214">
        <v>174.94800000000001</v>
      </c>
      <c r="I212" s="215"/>
      <c r="J212" s="216">
        <f>ROUND(I212*H212,2)</f>
        <v>0</v>
      </c>
      <c r="K212" s="212" t="s">
        <v>121</v>
      </c>
      <c r="L212" s="43"/>
      <c r="M212" s="217" t="s">
        <v>1</v>
      </c>
      <c r="N212" s="218" t="s">
        <v>40</v>
      </c>
      <c r="O212" s="90"/>
      <c r="P212" s="219">
        <f>O212*H212</f>
        <v>0</v>
      </c>
      <c r="Q212" s="219">
        <v>0.00025000000000000001</v>
      </c>
      <c r="R212" s="219">
        <f>Q212*H212</f>
        <v>0.043737000000000005</v>
      </c>
      <c r="S212" s="219">
        <v>0</v>
      </c>
      <c r="T212" s="220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21" t="s">
        <v>192</v>
      </c>
      <c r="AT212" s="221" t="s">
        <v>117</v>
      </c>
      <c r="AU212" s="221" t="s">
        <v>82</v>
      </c>
      <c r="AY212" s="16" t="s">
        <v>115</v>
      </c>
      <c r="BE212" s="222">
        <f>IF(N212="základní",J212,0)</f>
        <v>0</v>
      </c>
      <c r="BF212" s="222">
        <f>IF(N212="snížená",J212,0)</f>
        <v>0</v>
      </c>
      <c r="BG212" s="222">
        <f>IF(N212="zákl. přenesená",J212,0)</f>
        <v>0</v>
      </c>
      <c r="BH212" s="222">
        <f>IF(N212="sníž. přenesená",J212,0)</f>
        <v>0</v>
      </c>
      <c r="BI212" s="222">
        <f>IF(N212="nulová",J212,0)</f>
        <v>0</v>
      </c>
      <c r="BJ212" s="16" t="s">
        <v>80</v>
      </c>
      <c r="BK212" s="222">
        <f>ROUND(I212*H212,2)</f>
        <v>0</v>
      </c>
      <c r="BL212" s="16" t="s">
        <v>192</v>
      </c>
      <c r="BM212" s="221" t="s">
        <v>329</v>
      </c>
    </row>
    <row r="213" s="2" customFormat="1" ht="24.15" customHeight="1">
      <c r="A213" s="37"/>
      <c r="B213" s="38"/>
      <c r="C213" s="210" t="s">
        <v>330</v>
      </c>
      <c r="D213" s="210" t="s">
        <v>117</v>
      </c>
      <c r="E213" s="211" t="s">
        <v>331</v>
      </c>
      <c r="F213" s="212" t="s">
        <v>332</v>
      </c>
      <c r="G213" s="213" t="s">
        <v>150</v>
      </c>
      <c r="H213" s="214">
        <v>76.125</v>
      </c>
      <c r="I213" s="215"/>
      <c r="J213" s="216">
        <f>ROUND(I213*H213,2)</f>
        <v>0</v>
      </c>
      <c r="K213" s="212" t="s">
        <v>121</v>
      </c>
      <c r="L213" s="43"/>
      <c r="M213" s="217" t="s">
        <v>1</v>
      </c>
      <c r="N213" s="218" t="s">
        <v>40</v>
      </c>
      <c r="O213" s="90"/>
      <c r="P213" s="219">
        <f>O213*H213</f>
        <v>0</v>
      </c>
      <c r="Q213" s="219">
        <v>0.00025000000000000001</v>
      </c>
      <c r="R213" s="219">
        <f>Q213*H213</f>
        <v>0.01903125</v>
      </c>
      <c r="S213" s="219">
        <v>0</v>
      </c>
      <c r="T213" s="220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1" t="s">
        <v>192</v>
      </c>
      <c r="AT213" s="221" t="s">
        <v>117</v>
      </c>
      <c r="AU213" s="221" t="s">
        <v>82</v>
      </c>
      <c r="AY213" s="16" t="s">
        <v>115</v>
      </c>
      <c r="BE213" s="222">
        <f>IF(N213="základní",J213,0)</f>
        <v>0</v>
      </c>
      <c r="BF213" s="222">
        <f>IF(N213="snížená",J213,0)</f>
        <v>0</v>
      </c>
      <c r="BG213" s="222">
        <f>IF(N213="zákl. přenesená",J213,0)</f>
        <v>0</v>
      </c>
      <c r="BH213" s="222">
        <f>IF(N213="sníž. přenesená",J213,0)</f>
        <v>0</v>
      </c>
      <c r="BI213" s="222">
        <f>IF(N213="nulová",J213,0)</f>
        <v>0</v>
      </c>
      <c r="BJ213" s="16" t="s">
        <v>80</v>
      </c>
      <c r="BK213" s="222">
        <f>ROUND(I213*H213,2)</f>
        <v>0</v>
      </c>
      <c r="BL213" s="16" t="s">
        <v>192</v>
      </c>
      <c r="BM213" s="221" t="s">
        <v>333</v>
      </c>
    </row>
    <row r="214" s="13" customFormat="1">
      <c r="A214" s="13"/>
      <c r="B214" s="223"/>
      <c r="C214" s="224"/>
      <c r="D214" s="225" t="s">
        <v>124</v>
      </c>
      <c r="E214" s="226" t="s">
        <v>1</v>
      </c>
      <c r="F214" s="227" t="s">
        <v>334</v>
      </c>
      <c r="G214" s="224"/>
      <c r="H214" s="228">
        <v>37.216000000000001</v>
      </c>
      <c r="I214" s="229"/>
      <c r="J214" s="224"/>
      <c r="K214" s="224"/>
      <c r="L214" s="230"/>
      <c r="M214" s="231"/>
      <c r="N214" s="232"/>
      <c r="O214" s="232"/>
      <c r="P214" s="232"/>
      <c r="Q214" s="232"/>
      <c r="R214" s="232"/>
      <c r="S214" s="232"/>
      <c r="T214" s="23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4" t="s">
        <v>124</v>
      </c>
      <c r="AU214" s="234" t="s">
        <v>82</v>
      </c>
      <c r="AV214" s="13" t="s">
        <v>82</v>
      </c>
      <c r="AW214" s="13" t="s">
        <v>32</v>
      </c>
      <c r="AX214" s="13" t="s">
        <v>75</v>
      </c>
      <c r="AY214" s="234" t="s">
        <v>115</v>
      </c>
    </row>
    <row r="215" s="13" customFormat="1">
      <c r="A215" s="13"/>
      <c r="B215" s="223"/>
      <c r="C215" s="224"/>
      <c r="D215" s="225" t="s">
        <v>124</v>
      </c>
      <c r="E215" s="226" t="s">
        <v>1</v>
      </c>
      <c r="F215" s="227" t="s">
        <v>335</v>
      </c>
      <c r="G215" s="224"/>
      <c r="H215" s="228">
        <v>33.884</v>
      </c>
      <c r="I215" s="229"/>
      <c r="J215" s="224"/>
      <c r="K215" s="224"/>
      <c r="L215" s="230"/>
      <c r="M215" s="231"/>
      <c r="N215" s="232"/>
      <c r="O215" s="232"/>
      <c r="P215" s="232"/>
      <c r="Q215" s="232"/>
      <c r="R215" s="232"/>
      <c r="S215" s="232"/>
      <c r="T215" s="23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4" t="s">
        <v>124</v>
      </c>
      <c r="AU215" s="234" t="s">
        <v>82</v>
      </c>
      <c r="AV215" s="13" t="s">
        <v>82</v>
      </c>
      <c r="AW215" s="13" t="s">
        <v>32</v>
      </c>
      <c r="AX215" s="13" t="s">
        <v>75</v>
      </c>
      <c r="AY215" s="234" t="s">
        <v>115</v>
      </c>
    </row>
    <row r="216" s="13" customFormat="1">
      <c r="A216" s="13"/>
      <c r="B216" s="223"/>
      <c r="C216" s="224"/>
      <c r="D216" s="225" t="s">
        <v>124</v>
      </c>
      <c r="E216" s="226" t="s">
        <v>1</v>
      </c>
      <c r="F216" s="227" t="s">
        <v>336</v>
      </c>
      <c r="G216" s="224"/>
      <c r="H216" s="228">
        <v>1.8</v>
      </c>
      <c r="I216" s="229"/>
      <c r="J216" s="224"/>
      <c r="K216" s="224"/>
      <c r="L216" s="230"/>
      <c r="M216" s="231"/>
      <c r="N216" s="232"/>
      <c r="O216" s="232"/>
      <c r="P216" s="232"/>
      <c r="Q216" s="232"/>
      <c r="R216" s="232"/>
      <c r="S216" s="232"/>
      <c r="T216" s="23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4" t="s">
        <v>124</v>
      </c>
      <c r="AU216" s="234" t="s">
        <v>82</v>
      </c>
      <c r="AV216" s="13" t="s">
        <v>82</v>
      </c>
      <c r="AW216" s="13" t="s">
        <v>32</v>
      </c>
      <c r="AX216" s="13" t="s">
        <v>75</v>
      </c>
      <c r="AY216" s="234" t="s">
        <v>115</v>
      </c>
    </row>
    <row r="217" s="13" customFormat="1">
      <c r="A217" s="13"/>
      <c r="B217" s="223"/>
      <c r="C217" s="224"/>
      <c r="D217" s="225" t="s">
        <v>124</v>
      </c>
      <c r="E217" s="226" t="s">
        <v>1</v>
      </c>
      <c r="F217" s="227" t="s">
        <v>337</v>
      </c>
      <c r="G217" s="224"/>
      <c r="H217" s="228">
        <v>3.2250000000000001</v>
      </c>
      <c r="I217" s="229"/>
      <c r="J217" s="224"/>
      <c r="K217" s="224"/>
      <c r="L217" s="230"/>
      <c r="M217" s="231"/>
      <c r="N217" s="232"/>
      <c r="O217" s="232"/>
      <c r="P217" s="232"/>
      <c r="Q217" s="232"/>
      <c r="R217" s="232"/>
      <c r="S217" s="232"/>
      <c r="T217" s="23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4" t="s">
        <v>124</v>
      </c>
      <c r="AU217" s="234" t="s">
        <v>82</v>
      </c>
      <c r="AV217" s="13" t="s">
        <v>82</v>
      </c>
      <c r="AW217" s="13" t="s">
        <v>32</v>
      </c>
      <c r="AX217" s="13" t="s">
        <v>75</v>
      </c>
      <c r="AY217" s="234" t="s">
        <v>115</v>
      </c>
    </row>
    <row r="218" s="14" customFormat="1">
      <c r="A218" s="14"/>
      <c r="B218" s="236"/>
      <c r="C218" s="237"/>
      <c r="D218" s="225" t="s">
        <v>124</v>
      </c>
      <c r="E218" s="238" t="s">
        <v>1</v>
      </c>
      <c r="F218" s="239" t="s">
        <v>255</v>
      </c>
      <c r="G218" s="237"/>
      <c r="H218" s="240">
        <v>76.124999999999986</v>
      </c>
      <c r="I218" s="241"/>
      <c r="J218" s="237"/>
      <c r="K218" s="237"/>
      <c r="L218" s="242"/>
      <c r="M218" s="243"/>
      <c r="N218" s="244"/>
      <c r="O218" s="244"/>
      <c r="P218" s="244"/>
      <c r="Q218" s="244"/>
      <c r="R218" s="244"/>
      <c r="S218" s="244"/>
      <c r="T218" s="245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6" t="s">
        <v>124</v>
      </c>
      <c r="AU218" s="246" t="s">
        <v>82</v>
      </c>
      <c r="AV218" s="14" t="s">
        <v>122</v>
      </c>
      <c r="AW218" s="14" t="s">
        <v>32</v>
      </c>
      <c r="AX218" s="14" t="s">
        <v>80</v>
      </c>
      <c r="AY218" s="246" t="s">
        <v>115</v>
      </c>
    </row>
    <row r="219" s="2" customFormat="1" ht="16.5" customHeight="1">
      <c r="A219" s="37"/>
      <c r="B219" s="38"/>
      <c r="C219" s="210" t="s">
        <v>338</v>
      </c>
      <c r="D219" s="210" t="s">
        <v>117</v>
      </c>
      <c r="E219" s="211" t="s">
        <v>339</v>
      </c>
      <c r="F219" s="212" t="s">
        <v>340</v>
      </c>
      <c r="G219" s="213" t="s">
        <v>150</v>
      </c>
      <c r="H219" s="214">
        <v>76.125</v>
      </c>
      <c r="I219" s="215"/>
      <c r="J219" s="216">
        <f>ROUND(I219*H219,2)</f>
        <v>0</v>
      </c>
      <c r="K219" s="212" t="s">
        <v>121</v>
      </c>
      <c r="L219" s="43"/>
      <c r="M219" s="217" t="s">
        <v>1</v>
      </c>
      <c r="N219" s="218" t="s">
        <v>40</v>
      </c>
      <c r="O219" s="90"/>
      <c r="P219" s="219">
        <f>O219*H219</f>
        <v>0</v>
      </c>
      <c r="Q219" s="219">
        <v>0.00013999999999999999</v>
      </c>
      <c r="R219" s="219">
        <f>Q219*H219</f>
        <v>0.010657499999999999</v>
      </c>
      <c r="S219" s="219">
        <v>0</v>
      </c>
      <c r="T219" s="220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1" t="s">
        <v>192</v>
      </c>
      <c r="AT219" s="221" t="s">
        <v>117</v>
      </c>
      <c r="AU219" s="221" t="s">
        <v>82</v>
      </c>
      <c r="AY219" s="16" t="s">
        <v>115</v>
      </c>
      <c r="BE219" s="222">
        <f>IF(N219="základní",J219,0)</f>
        <v>0</v>
      </c>
      <c r="BF219" s="222">
        <f>IF(N219="snížená",J219,0)</f>
        <v>0</v>
      </c>
      <c r="BG219" s="222">
        <f>IF(N219="zákl. přenesená",J219,0)</f>
        <v>0</v>
      </c>
      <c r="BH219" s="222">
        <f>IF(N219="sníž. přenesená",J219,0)</f>
        <v>0</v>
      </c>
      <c r="BI219" s="222">
        <f>IF(N219="nulová",J219,0)</f>
        <v>0</v>
      </c>
      <c r="BJ219" s="16" t="s">
        <v>80</v>
      </c>
      <c r="BK219" s="222">
        <f>ROUND(I219*H219,2)</f>
        <v>0</v>
      </c>
      <c r="BL219" s="16" t="s">
        <v>192</v>
      </c>
      <c r="BM219" s="221" t="s">
        <v>341</v>
      </c>
    </row>
    <row r="220" s="2" customFormat="1" ht="24.15" customHeight="1">
      <c r="A220" s="37"/>
      <c r="B220" s="38"/>
      <c r="C220" s="210" t="s">
        <v>342</v>
      </c>
      <c r="D220" s="210" t="s">
        <v>117</v>
      </c>
      <c r="E220" s="211" t="s">
        <v>343</v>
      </c>
      <c r="F220" s="212" t="s">
        <v>344</v>
      </c>
      <c r="G220" s="213" t="s">
        <v>150</v>
      </c>
      <c r="H220" s="214">
        <v>76.125</v>
      </c>
      <c r="I220" s="215"/>
      <c r="J220" s="216">
        <f>ROUND(I220*H220,2)</f>
        <v>0</v>
      </c>
      <c r="K220" s="212" t="s">
        <v>121</v>
      </c>
      <c r="L220" s="43"/>
      <c r="M220" s="217" t="s">
        <v>1</v>
      </c>
      <c r="N220" s="218" t="s">
        <v>40</v>
      </c>
      <c r="O220" s="90"/>
      <c r="P220" s="219">
        <f>O220*H220</f>
        <v>0</v>
      </c>
      <c r="Q220" s="219">
        <v>0.00020000000000000001</v>
      </c>
      <c r="R220" s="219">
        <f>Q220*H220</f>
        <v>0.015225000000000001</v>
      </c>
      <c r="S220" s="219">
        <v>0</v>
      </c>
      <c r="T220" s="220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21" t="s">
        <v>192</v>
      </c>
      <c r="AT220" s="221" t="s">
        <v>117</v>
      </c>
      <c r="AU220" s="221" t="s">
        <v>82</v>
      </c>
      <c r="AY220" s="16" t="s">
        <v>115</v>
      </c>
      <c r="BE220" s="222">
        <f>IF(N220="základní",J220,0)</f>
        <v>0</v>
      </c>
      <c r="BF220" s="222">
        <f>IF(N220="snížená",J220,0)</f>
        <v>0</v>
      </c>
      <c r="BG220" s="222">
        <f>IF(N220="zákl. přenesená",J220,0)</f>
        <v>0</v>
      </c>
      <c r="BH220" s="222">
        <f>IF(N220="sníž. přenesená",J220,0)</f>
        <v>0</v>
      </c>
      <c r="BI220" s="222">
        <f>IF(N220="nulová",J220,0)</f>
        <v>0</v>
      </c>
      <c r="BJ220" s="16" t="s">
        <v>80</v>
      </c>
      <c r="BK220" s="222">
        <f>ROUND(I220*H220,2)</f>
        <v>0</v>
      </c>
      <c r="BL220" s="16" t="s">
        <v>192</v>
      </c>
      <c r="BM220" s="221" t="s">
        <v>345</v>
      </c>
    </row>
    <row r="221" s="2" customFormat="1" ht="24.15" customHeight="1">
      <c r="A221" s="37"/>
      <c r="B221" s="38"/>
      <c r="C221" s="210" t="s">
        <v>346</v>
      </c>
      <c r="D221" s="210" t="s">
        <v>117</v>
      </c>
      <c r="E221" s="211" t="s">
        <v>347</v>
      </c>
      <c r="F221" s="212" t="s">
        <v>348</v>
      </c>
      <c r="G221" s="213" t="s">
        <v>150</v>
      </c>
      <c r="H221" s="214">
        <v>76.125</v>
      </c>
      <c r="I221" s="215"/>
      <c r="J221" s="216">
        <f>ROUND(I221*H221,2)</f>
        <v>0</v>
      </c>
      <c r="K221" s="212" t="s">
        <v>121</v>
      </c>
      <c r="L221" s="43"/>
      <c r="M221" s="217" t="s">
        <v>1</v>
      </c>
      <c r="N221" s="218" t="s">
        <v>40</v>
      </c>
      <c r="O221" s="90"/>
      <c r="P221" s="219">
        <f>O221*H221</f>
        <v>0</v>
      </c>
      <c r="Q221" s="219">
        <v>0.00036000000000000002</v>
      </c>
      <c r="R221" s="219">
        <f>Q221*H221</f>
        <v>0.027405000000000002</v>
      </c>
      <c r="S221" s="219">
        <v>0</v>
      </c>
      <c r="T221" s="220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21" t="s">
        <v>192</v>
      </c>
      <c r="AT221" s="221" t="s">
        <v>117</v>
      </c>
      <c r="AU221" s="221" t="s">
        <v>82</v>
      </c>
      <c r="AY221" s="16" t="s">
        <v>115</v>
      </c>
      <c r="BE221" s="222">
        <f>IF(N221="základní",J221,0)</f>
        <v>0</v>
      </c>
      <c r="BF221" s="222">
        <f>IF(N221="snížená",J221,0)</f>
        <v>0</v>
      </c>
      <c r="BG221" s="222">
        <f>IF(N221="zákl. přenesená",J221,0)</f>
        <v>0</v>
      </c>
      <c r="BH221" s="222">
        <f>IF(N221="sníž. přenesená",J221,0)</f>
        <v>0</v>
      </c>
      <c r="BI221" s="222">
        <f>IF(N221="nulová",J221,0)</f>
        <v>0</v>
      </c>
      <c r="BJ221" s="16" t="s">
        <v>80</v>
      </c>
      <c r="BK221" s="222">
        <f>ROUND(I221*H221,2)</f>
        <v>0</v>
      </c>
      <c r="BL221" s="16" t="s">
        <v>192</v>
      </c>
      <c r="BM221" s="221" t="s">
        <v>349</v>
      </c>
    </row>
    <row r="222" s="2" customFormat="1" ht="24.15" customHeight="1">
      <c r="A222" s="37"/>
      <c r="B222" s="38"/>
      <c r="C222" s="210" t="s">
        <v>350</v>
      </c>
      <c r="D222" s="210" t="s">
        <v>117</v>
      </c>
      <c r="E222" s="211" t="s">
        <v>351</v>
      </c>
      <c r="F222" s="212" t="s">
        <v>352</v>
      </c>
      <c r="G222" s="213" t="s">
        <v>150</v>
      </c>
      <c r="H222" s="214">
        <v>28.359999999999999</v>
      </c>
      <c r="I222" s="215"/>
      <c r="J222" s="216">
        <f>ROUND(I222*H222,2)</f>
        <v>0</v>
      </c>
      <c r="K222" s="212" t="s">
        <v>121</v>
      </c>
      <c r="L222" s="43"/>
      <c r="M222" s="217" t="s">
        <v>1</v>
      </c>
      <c r="N222" s="218" t="s">
        <v>40</v>
      </c>
      <c r="O222" s="90"/>
      <c r="P222" s="219">
        <f>O222*H222</f>
        <v>0</v>
      </c>
      <c r="Q222" s="219">
        <v>0.00038000000000000002</v>
      </c>
      <c r="R222" s="219">
        <f>Q222*H222</f>
        <v>0.0107768</v>
      </c>
      <c r="S222" s="219">
        <v>0</v>
      </c>
      <c r="T222" s="220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21" t="s">
        <v>192</v>
      </c>
      <c r="AT222" s="221" t="s">
        <v>117</v>
      </c>
      <c r="AU222" s="221" t="s">
        <v>82</v>
      </c>
      <c r="AY222" s="16" t="s">
        <v>115</v>
      </c>
      <c r="BE222" s="222">
        <f>IF(N222="základní",J222,0)</f>
        <v>0</v>
      </c>
      <c r="BF222" s="222">
        <f>IF(N222="snížená",J222,0)</f>
        <v>0</v>
      </c>
      <c r="BG222" s="222">
        <f>IF(N222="zákl. přenesená",J222,0)</f>
        <v>0</v>
      </c>
      <c r="BH222" s="222">
        <f>IF(N222="sníž. přenesená",J222,0)</f>
        <v>0</v>
      </c>
      <c r="BI222" s="222">
        <f>IF(N222="nulová",J222,0)</f>
        <v>0</v>
      </c>
      <c r="BJ222" s="16" t="s">
        <v>80</v>
      </c>
      <c r="BK222" s="222">
        <f>ROUND(I222*H222,2)</f>
        <v>0</v>
      </c>
      <c r="BL222" s="16" t="s">
        <v>192</v>
      </c>
      <c r="BM222" s="221" t="s">
        <v>353</v>
      </c>
    </row>
    <row r="223" s="13" customFormat="1">
      <c r="A223" s="13"/>
      <c r="B223" s="223"/>
      <c r="C223" s="224"/>
      <c r="D223" s="225" t="s">
        <v>124</v>
      </c>
      <c r="E223" s="226" t="s">
        <v>1</v>
      </c>
      <c r="F223" s="227" t="s">
        <v>354</v>
      </c>
      <c r="G223" s="224"/>
      <c r="H223" s="228">
        <v>21.460000000000001</v>
      </c>
      <c r="I223" s="229"/>
      <c r="J223" s="224"/>
      <c r="K223" s="224"/>
      <c r="L223" s="230"/>
      <c r="M223" s="231"/>
      <c r="N223" s="232"/>
      <c r="O223" s="232"/>
      <c r="P223" s="232"/>
      <c r="Q223" s="232"/>
      <c r="R223" s="232"/>
      <c r="S223" s="232"/>
      <c r="T223" s="23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4" t="s">
        <v>124</v>
      </c>
      <c r="AU223" s="234" t="s">
        <v>82</v>
      </c>
      <c r="AV223" s="13" t="s">
        <v>82</v>
      </c>
      <c r="AW223" s="13" t="s">
        <v>32</v>
      </c>
      <c r="AX223" s="13" t="s">
        <v>75</v>
      </c>
      <c r="AY223" s="234" t="s">
        <v>115</v>
      </c>
    </row>
    <row r="224" s="13" customFormat="1">
      <c r="A224" s="13"/>
      <c r="B224" s="223"/>
      <c r="C224" s="224"/>
      <c r="D224" s="225" t="s">
        <v>124</v>
      </c>
      <c r="E224" s="226" t="s">
        <v>1</v>
      </c>
      <c r="F224" s="227" t="s">
        <v>355</v>
      </c>
      <c r="G224" s="224"/>
      <c r="H224" s="228">
        <v>6.9000000000000004</v>
      </c>
      <c r="I224" s="229"/>
      <c r="J224" s="224"/>
      <c r="K224" s="224"/>
      <c r="L224" s="230"/>
      <c r="M224" s="231"/>
      <c r="N224" s="232"/>
      <c r="O224" s="232"/>
      <c r="P224" s="232"/>
      <c r="Q224" s="232"/>
      <c r="R224" s="232"/>
      <c r="S224" s="232"/>
      <c r="T224" s="23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4" t="s">
        <v>124</v>
      </c>
      <c r="AU224" s="234" t="s">
        <v>82</v>
      </c>
      <c r="AV224" s="13" t="s">
        <v>82</v>
      </c>
      <c r="AW224" s="13" t="s">
        <v>32</v>
      </c>
      <c r="AX224" s="13" t="s">
        <v>75</v>
      </c>
      <c r="AY224" s="234" t="s">
        <v>115</v>
      </c>
    </row>
    <row r="225" s="14" customFormat="1">
      <c r="A225" s="14"/>
      <c r="B225" s="236"/>
      <c r="C225" s="237"/>
      <c r="D225" s="225" t="s">
        <v>124</v>
      </c>
      <c r="E225" s="238" t="s">
        <v>1</v>
      </c>
      <c r="F225" s="239" t="s">
        <v>255</v>
      </c>
      <c r="G225" s="237"/>
      <c r="H225" s="240">
        <v>28.359999999999999</v>
      </c>
      <c r="I225" s="241"/>
      <c r="J225" s="237"/>
      <c r="K225" s="237"/>
      <c r="L225" s="242"/>
      <c r="M225" s="243"/>
      <c r="N225" s="244"/>
      <c r="O225" s="244"/>
      <c r="P225" s="244"/>
      <c r="Q225" s="244"/>
      <c r="R225" s="244"/>
      <c r="S225" s="244"/>
      <c r="T225" s="24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6" t="s">
        <v>124</v>
      </c>
      <c r="AU225" s="246" t="s">
        <v>82</v>
      </c>
      <c r="AV225" s="14" t="s">
        <v>122</v>
      </c>
      <c r="AW225" s="14" t="s">
        <v>32</v>
      </c>
      <c r="AX225" s="14" t="s">
        <v>80</v>
      </c>
      <c r="AY225" s="246" t="s">
        <v>115</v>
      </c>
    </row>
    <row r="226" s="2" customFormat="1" ht="24.15" customHeight="1">
      <c r="A226" s="37"/>
      <c r="B226" s="38"/>
      <c r="C226" s="210" t="s">
        <v>356</v>
      </c>
      <c r="D226" s="210" t="s">
        <v>117</v>
      </c>
      <c r="E226" s="211" t="s">
        <v>357</v>
      </c>
      <c r="F226" s="212" t="s">
        <v>358</v>
      </c>
      <c r="G226" s="213" t="s">
        <v>150</v>
      </c>
      <c r="H226" s="214">
        <v>28.359999999999999</v>
      </c>
      <c r="I226" s="215"/>
      <c r="J226" s="216">
        <f>ROUND(I226*H226,2)</f>
        <v>0</v>
      </c>
      <c r="K226" s="212" t="s">
        <v>121</v>
      </c>
      <c r="L226" s="43"/>
      <c r="M226" s="217" t="s">
        <v>1</v>
      </c>
      <c r="N226" s="218" t="s">
        <v>40</v>
      </c>
      <c r="O226" s="90"/>
      <c r="P226" s="219">
        <f>O226*H226</f>
        <v>0</v>
      </c>
      <c r="Q226" s="219">
        <v>0.00016000000000000001</v>
      </c>
      <c r="R226" s="219">
        <f>Q226*H226</f>
        <v>0.0045376000000000001</v>
      </c>
      <c r="S226" s="219">
        <v>0</v>
      </c>
      <c r="T226" s="220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21" t="s">
        <v>192</v>
      </c>
      <c r="AT226" s="221" t="s">
        <v>117</v>
      </c>
      <c r="AU226" s="221" t="s">
        <v>82</v>
      </c>
      <c r="AY226" s="16" t="s">
        <v>115</v>
      </c>
      <c r="BE226" s="222">
        <f>IF(N226="základní",J226,0)</f>
        <v>0</v>
      </c>
      <c r="BF226" s="222">
        <f>IF(N226="snížená",J226,0)</f>
        <v>0</v>
      </c>
      <c r="BG226" s="222">
        <f>IF(N226="zákl. přenesená",J226,0)</f>
        <v>0</v>
      </c>
      <c r="BH226" s="222">
        <f>IF(N226="sníž. přenesená",J226,0)</f>
        <v>0</v>
      </c>
      <c r="BI226" s="222">
        <f>IF(N226="nulová",J226,0)</f>
        <v>0</v>
      </c>
      <c r="BJ226" s="16" t="s">
        <v>80</v>
      </c>
      <c r="BK226" s="222">
        <f>ROUND(I226*H226,2)</f>
        <v>0</v>
      </c>
      <c r="BL226" s="16" t="s">
        <v>192</v>
      </c>
      <c r="BM226" s="221" t="s">
        <v>359</v>
      </c>
    </row>
    <row r="227" s="13" customFormat="1">
      <c r="A227" s="13"/>
      <c r="B227" s="223"/>
      <c r="C227" s="224"/>
      <c r="D227" s="225" t="s">
        <v>124</v>
      </c>
      <c r="E227" s="226" t="s">
        <v>1</v>
      </c>
      <c r="F227" s="227" t="s">
        <v>360</v>
      </c>
      <c r="G227" s="224"/>
      <c r="H227" s="228">
        <v>28.359999999999999</v>
      </c>
      <c r="I227" s="229"/>
      <c r="J227" s="224"/>
      <c r="K227" s="224"/>
      <c r="L227" s="230"/>
      <c r="M227" s="231"/>
      <c r="N227" s="232"/>
      <c r="O227" s="232"/>
      <c r="P227" s="232"/>
      <c r="Q227" s="232"/>
      <c r="R227" s="232"/>
      <c r="S227" s="232"/>
      <c r="T227" s="23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4" t="s">
        <v>124</v>
      </c>
      <c r="AU227" s="234" t="s">
        <v>82</v>
      </c>
      <c r="AV227" s="13" t="s">
        <v>82</v>
      </c>
      <c r="AW227" s="13" t="s">
        <v>32</v>
      </c>
      <c r="AX227" s="13" t="s">
        <v>80</v>
      </c>
      <c r="AY227" s="234" t="s">
        <v>115</v>
      </c>
    </row>
    <row r="228" s="2" customFormat="1" ht="24.15" customHeight="1">
      <c r="A228" s="37"/>
      <c r="B228" s="38"/>
      <c r="C228" s="210" t="s">
        <v>361</v>
      </c>
      <c r="D228" s="210" t="s">
        <v>117</v>
      </c>
      <c r="E228" s="211" t="s">
        <v>362</v>
      </c>
      <c r="F228" s="212" t="s">
        <v>363</v>
      </c>
      <c r="G228" s="213" t="s">
        <v>150</v>
      </c>
      <c r="H228" s="214">
        <v>28.359999999999999</v>
      </c>
      <c r="I228" s="215"/>
      <c r="J228" s="216">
        <f>ROUND(I228*H228,2)</f>
        <v>0</v>
      </c>
      <c r="K228" s="212" t="s">
        <v>121</v>
      </c>
      <c r="L228" s="43"/>
      <c r="M228" s="217" t="s">
        <v>1</v>
      </c>
      <c r="N228" s="218" t="s">
        <v>40</v>
      </c>
      <c r="O228" s="90"/>
      <c r="P228" s="219">
        <f>O228*H228</f>
        <v>0</v>
      </c>
      <c r="Q228" s="219">
        <v>0.00010000000000000001</v>
      </c>
      <c r="R228" s="219">
        <f>Q228*H228</f>
        <v>0.002836</v>
      </c>
      <c r="S228" s="219">
        <v>0</v>
      </c>
      <c r="T228" s="220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21" t="s">
        <v>192</v>
      </c>
      <c r="AT228" s="221" t="s">
        <v>117</v>
      </c>
      <c r="AU228" s="221" t="s">
        <v>82</v>
      </c>
      <c r="AY228" s="16" t="s">
        <v>115</v>
      </c>
      <c r="BE228" s="222">
        <f>IF(N228="základní",J228,0)</f>
        <v>0</v>
      </c>
      <c r="BF228" s="222">
        <f>IF(N228="snížená",J228,0)</f>
        <v>0</v>
      </c>
      <c r="BG228" s="222">
        <f>IF(N228="zákl. přenesená",J228,0)</f>
        <v>0</v>
      </c>
      <c r="BH228" s="222">
        <f>IF(N228="sníž. přenesená",J228,0)</f>
        <v>0</v>
      </c>
      <c r="BI228" s="222">
        <f>IF(N228="nulová",J228,0)</f>
        <v>0</v>
      </c>
      <c r="BJ228" s="16" t="s">
        <v>80</v>
      </c>
      <c r="BK228" s="222">
        <f>ROUND(I228*H228,2)</f>
        <v>0</v>
      </c>
      <c r="BL228" s="16" t="s">
        <v>192</v>
      </c>
      <c r="BM228" s="221" t="s">
        <v>364</v>
      </c>
    </row>
    <row r="229" s="13" customFormat="1">
      <c r="A229" s="13"/>
      <c r="B229" s="223"/>
      <c r="C229" s="224"/>
      <c r="D229" s="225" t="s">
        <v>124</v>
      </c>
      <c r="E229" s="226" t="s">
        <v>1</v>
      </c>
      <c r="F229" s="227" t="s">
        <v>360</v>
      </c>
      <c r="G229" s="224"/>
      <c r="H229" s="228">
        <v>28.359999999999999</v>
      </c>
      <c r="I229" s="229"/>
      <c r="J229" s="224"/>
      <c r="K229" s="224"/>
      <c r="L229" s="230"/>
      <c r="M229" s="231"/>
      <c r="N229" s="232"/>
      <c r="O229" s="232"/>
      <c r="P229" s="232"/>
      <c r="Q229" s="232"/>
      <c r="R229" s="232"/>
      <c r="S229" s="232"/>
      <c r="T229" s="23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4" t="s">
        <v>124</v>
      </c>
      <c r="AU229" s="234" t="s">
        <v>82</v>
      </c>
      <c r="AV229" s="13" t="s">
        <v>82</v>
      </c>
      <c r="AW229" s="13" t="s">
        <v>32</v>
      </c>
      <c r="AX229" s="13" t="s">
        <v>80</v>
      </c>
      <c r="AY229" s="234" t="s">
        <v>115</v>
      </c>
    </row>
    <row r="230" s="2" customFormat="1" ht="24.15" customHeight="1">
      <c r="A230" s="37"/>
      <c r="B230" s="38"/>
      <c r="C230" s="210" t="s">
        <v>365</v>
      </c>
      <c r="D230" s="210" t="s">
        <v>117</v>
      </c>
      <c r="E230" s="211" t="s">
        <v>366</v>
      </c>
      <c r="F230" s="212" t="s">
        <v>367</v>
      </c>
      <c r="G230" s="213" t="s">
        <v>150</v>
      </c>
      <c r="H230" s="214">
        <v>28.359999999999999</v>
      </c>
      <c r="I230" s="215"/>
      <c r="J230" s="216">
        <f>ROUND(I230*H230,2)</f>
        <v>0</v>
      </c>
      <c r="K230" s="212" t="s">
        <v>121</v>
      </c>
      <c r="L230" s="43"/>
      <c r="M230" s="217" t="s">
        <v>1</v>
      </c>
      <c r="N230" s="218" t="s">
        <v>40</v>
      </c>
      <c r="O230" s="90"/>
      <c r="P230" s="219">
        <f>O230*H230</f>
        <v>0</v>
      </c>
      <c r="Q230" s="219">
        <v>0.00027</v>
      </c>
      <c r="R230" s="219">
        <f>Q230*H230</f>
        <v>0.0076572000000000003</v>
      </c>
      <c r="S230" s="219">
        <v>0</v>
      </c>
      <c r="T230" s="220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21" t="s">
        <v>192</v>
      </c>
      <c r="AT230" s="221" t="s">
        <v>117</v>
      </c>
      <c r="AU230" s="221" t="s">
        <v>82</v>
      </c>
      <c r="AY230" s="16" t="s">
        <v>115</v>
      </c>
      <c r="BE230" s="222">
        <f>IF(N230="základní",J230,0)</f>
        <v>0</v>
      </c>
      <c r="BF230" s="222">
        <f>IF(N230="snížená",J230,0)</f>
        <v>0</v>
      </c>
      <c r="BG230" s="222">
        <f>IF(N230="zákl. přenesená",J230,0)</f>
        <v>0</v>
      </c>
      <c r="BH230" s="222">
        <f>IF(N230="sníž. přenesená",J230,0)</f>
        <v>0</v>
      </c>
      <c r="BI230" s="222">
        <f>IF(N230="nulová",J230,0)</f>
        <v>0</v>
      </c>
      <c r="BJ230" s="16" t="s">
        <v>80</v>
      </c>
      <c r="BK230" s="222">
        <f>ROUND(I230*H230,2)</f>
        <v>0</v>
      </c>
      <c r="BL230" s="16" t="s">
        <v>192</v>
      </c>
      <c r="BM230" s="221" t="s">
        <v>368</v>
      </c>
    </row>
    <row r="231" s="12" customFormat="1" ht="25.92" customHeight="1">
      <c r="A231" s="12"/>
      <c r="B231" s="194"/>
      <c r="C231" s="195"/>
      <c r="D231" s="196" t="s">
        <v>74</v>
      </c>
      <c r="E231" s="197" t="s">
        <v>369</v>
      </c>
      <c r="F231" s="197" t="s">
        <v>370</v>
      </c>
      <c r="G231" s="195"/>
      <c r="H231" s="195"/>
      <c r="I231" s="198"/>
      <c r="J231" s="199">
        <f>BK231</f>
        <v>0</v>
      </c>
      <c r="K231" s="195"/>
      <c r="L231" s="200"/>
      <c r="M231" s="201"/>
      <c r="N231" s="202"/>
      <c r="O231" s="202"/>
      <c r="P231" s="203">
        <f>P232</f>
        <v>0</v>
      </c>
      <c r="Q231" s="202"/>
      <c r="R231" s="203">
        <f>R232</f>
        <v>0</v>
      </c>
      <c r="S231" s="202"/>
      <c r="T231" s="204">
        <f>T232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05" t="s">
        <v>137</v>
      </c>
      <c r="AT231" s="206" t="s">
        <v>74</v>
      </c>
      <c r="AU231" s="206" t="s">
        <v>75</v>
      </c>
      <c r="AY231" s="205" t="s">
        <v>115</v>
      </c>
      <c r="BK231" s="207">
        <f>BK232</f>
        <v>0</v>
      </c>
    </row>
    <row r="232" s="12" customFormat="1" ht="22.8" customHeight="1">
      <c r="A232" s="12"/>
      <c r="B232" s="194"/>
      <c r="C232" s="195"/>
      <c r="D232" s="196" t="s">
        <v>74</v>
      </c>
      <c r="E232" s="208" t="s">
        <v>371</v>
      </c>
      <c r="F232" s="208" t="s">
        <v>372</v>
      </c>
      <c r="G232" s="195"/>
      <c r="H232" s="195"/>
      <c r="I232" s="198"/>
      <c r="J232" s="209">
        <f>BK232</f>
        <v>0</v>
      </c>
      <c r="K232" s="195"/>
      <c r="L232" s="200"/>
      <c r="M232" s="201"/>
      <c r="N232" s="202"/>
      <c r="O232" s="202"/>
      <c r="P232" s="203">
        <f>P233</f>
        <v>0</v>
      </c>
      <c r="Q232" s="202"/>
      <c r="R232" s="203">
        <f>R233</f>
        <v>0</v>
      </c>
      <c r="S232" s="202"/>
      <c r="T232" s="204">
        <f>T233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05" t="s">
        <v>137</v>
      </c>
      <c r="AT232" s="206" t="s">
        <v>74</v>
      </c>
      <c r="AU232" s="206" t="s">
        <v>80</v>
      </c>
      <c r="AY232" s="205" t="s">
        <v>115</v>
      </c>
      <c r="BK232" s="207">
        <f>BK233</f>
        <v>0</v>
      </c>
    </row>
    <row r="233" s="2" customFormat="1" ht="16.5" customHeight="1">
      <c r="A233" s="37"/>
      <c r="B233" s="38"/>
      <c r="C233" s="210" t="s">
        <v>373</v>
      </c>
      <c r="D233" s="210" t="s">
        <v>117</v>
      </c>
      <c r="E233" s="211" t="s">
        <v>374</v>
      </c>
      <c r="F233" s="212" t="s">
        <v>375</v>
      </c>
      <c r="G233" s="213" t="s">
        <v>184</v>
      </c>
      <c r="H233" s="214">
        <v>1</v>
      </c>
      <c r="I233" s="215"/>
      <c r="J233" s="216">
        <f>ROUND(I233*H233,2)</f>
        <v>0</v>
      </c>
      <c r="K233" s="212" t="s">
        <v>121</v>
      </c>
      <c r="L233" s="43"/>
      <c r="M233" s="247" t="s">
        <v>1</v>
      </c>
      <c r="N233" s="248" t="s">
        <v>40</v>
      </c>
      <c r="O233" s="249"/>
      <c r="P233" s="250">
        <f>O233*H233</f>
        <v>0</v>
      </c>
      <c r="Q233" s="250">
        <v>0</v>
      </c>
      <c r="R233" s="250">
        <f>Q233*H233</f>
        <v>0</v>
      </c>
      <c r="S233" s="250">
        <v>0</v>
      </c>
      <c r="T233" s="251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21" t="s">
        <v>376</v>
      </c>
      <c r="AT233" s="221" t="s">
        <v>117</v>
      </c>
      <c r="AU233" s="221" t="s">
        <v>82</v>
      </c>
      <c r="AY233" s="16" t="s">
        <v>115</v>
      </c>
      <c r="BE233" s="222">
        <f>IF(N233="základní",J233,0)</f>
        <v>0</v>
      </c>
      <c r="BF233" s="222">
        <f>IF(N233="snížená",J233,0)</f>
        <v>0</v>
      </c>
      <c r="BG233" s="222">
        <f>IF(N233="zákl. přenesená",J233,0)</f>
        <v>0</v>
      </c>
      <c r="BH233" s="222">
        <f>IF(N233="sníž. přenesená",J233,0)</f>
        <v>0</v>
      </c>
      <c r="BI233" s="222">
        <f>IF(N233="nulová",J233,0)</f>
        <v>0</v>
      </c>
      <c r="BJ233" s="16" t="s">
        <v>80</v>
      </c>
      <c r="BK233" s="222">
        <f>ROUND(I233*H233,2)</f>
        <v>0</v>
      </c>
      <c r="BL233" s="16" t="s">
        <v>376</v>
      </c>
      <c r="BM233" s="221" t="s">
        <v>377</v>
      </c>
    </row>
    <row r="234" s="2" customFormat="1" ht="6.96" customHeight="1">
      <c r="A234" s="37"/>
      <c r="B234" s="65"/>
      <c r="C234" s="66"/>
      <c r="D234" s="66"/>
      <c r="E234" s="66"/>
      <c r="F234" s="66"/>
      <c r="G234" s="66"/>
      <c r="H234" s="66"/>
      <c r="I234" s="66"/>
      <c r="J234" s="66"/>
      <c r="K234" s="66"/>
      <c r="L234" s="43"/>
      <c r="M234" s="37"/>
      <c r="O234" s="37"/>
      <c r="P234" s="37"/>
      <c r="Q234" s="37"/>
      <c r="R234" s="37"/>
      <c r="S234" s="37"/>
      <c r="T234" s="37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</row>
  </sheetData>
  <sheetProtection sheet="1" autoFilter="0" formatColumns="0" formatRows="0" objects="1" scenarios="1" spinCount="100000" saltValue="2DkaRiAZipiYLVwvHGnqT/BBsMGZ8qsP0Tyw2CPAXyGy8JlQD5CC8xQNsF3qjAUDwaNO1OhKm4WVPQ0nMB9Gag==" hashValue="LcWkSvWeSPfrrjVOA5UsKn6oZRmRjF7GzFZAY0Pv6D9XE0S5wW7ev7QTlAruRF4a6jik0i+emSkxhP7XtdFZlg==" algorithmName="SHA-512" password="CC35"/>
  <autoFilter ref="C122:K233"/>
  <mergeCells count="6">
    <mergeCell ref="E7:H7"/>
    <mergeCell ref="E16:H16"/>
    <mergeCell ref="E25:H25"/>
    <mergeCell ref="E85:H85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DESKTOP-VKVVR07\Eva</dc:creator>
  <cp:lastModifiedBy>DESKTOP-VKVVR07\Eva</cp:lastModifiedBy>
  <dcterms:created xsi:type="dcterms:W3CDTF">2025-04-08T07:58:52Z</dcterms:created>
  <dcterms:modified xsi:type="dcterms:W3CDTF">2025-04-08T07:58:53Z</dcterms:modified>
</cp:coreProperties>
</file>